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G:\CODI\OFFICE\OFFICE-QR\EDEVQR-6 Full Pressupost PA TV i RàdioCalcul SS\"/>
    </mc:Choice>
  </mc:AlternateContent>
  <xr:revisionPtr revIDLastSave="0" documentId="13_ncr:1_{C55F214E-F3F1-4017-A00A-3FDF6EC544A4}" xr6:coauthVersionLast="47" xr6:coauthVersionMax="47" xr10:uidLastSave="{00000000-0000-0000-0000-000000000000}"/>
  <bookViews>
    <workbookView xWindow="-120" yWindow="-120" windowWidth="29040" windowHeight="15840" tabRatio="707" activeTab="3" xr2:uid="{00000000-000D-0000-FFFF-FFFF00000000}"/>
  </bookViews>
  <sheets>
    <sheet name="Pressupost Arrencada TV" sheetId="7" r:id="rId1"/>
    <sheet name="Pressupost Producció TV" sheetId="2" r:id="rId2"/>
    <sheet name="Resum" sheetId="3" r:id="rId3"/>
    <sheet name="Portada" sheetId="5" r:id="rId4"/>
    <sheet name="Realitats Arrencada TV" sheetId="16" r:id="rId5"/>
    <sheet name="Realitats Producció TV" sheetId="20" r:id="rId6"/>
    <sheet name="Indicacions" sheetId="6" r:id="rId7"/>
    <sheet name="Validació" sheetId="10" state="hidden" r:id="rId8"/>
  </sheets>
  <definedNames>
    <definedName name="_GoBack" localSheetId="6">Indicacions!#REF!</definedName>
    <definedName name="_xlnm.Print_Area" localSheetId="3">Portada!$B$1:$J$29</definedName>
    <definedName name="_xlnm.Print_Area" localSheetId="1">'Pressupost Producció TV'!$A$1:$O$473</definedName>
    <definedName name="_xlnm.Print_Area" localSheetId="4">'Realitats Arrencada TV'!$A$1:$G$473</definedName>
    <definedName name="_xlnm.Print_Area" localSheetId="5">'Realitats Producció TV'!$A$1:$G$473</definedName>
    <definedName name="_xlnm.Print_Area" localSheetId="2">Resum!$A$1:$G$21</definedName>
    <definedName name="_xlnm.Print_Titles" localSheetId="0">'Pressupost Arrencada TV'!$1:$3</definedName>
    <definedName name="_xlnm.Print_Titles" localSheetId="1">'Pressupost Producció TV'!$1:$3</definedName>
    <definedName name="_xlnm.Print_Titles" localSheetId="4">'Realitats Arrencada TV'!$1:$3</definedName>
    <definedName name="_xlnm.Print_Titles" localSheetId="5">'Realitats Producció TV'!$1:$3</definedName>
    <definedName name="Z_5208A340_0DC6_4752_9A10_745AB1A8604C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5208A340_0DC6_4752_9A10_745AB1A8604C_.wvu.Cols" localSheetId="0" hidden="1">'Pressupost Arrencada TV'!$A:$A,'Pressupost Arrencada TV'!$P:$Q,'Pressupost Arrencada TV'!$S:$S,'Pressupost Arrencada TV'!$U:$U,'Pressupost Arrencada TV'!$EC:$EC</definedName>
    <definedName name="Z_5208A340_0DC6_4752_9A10_745AB1A8604C_.wvu.Cols" localSheetId="1" hidden="1">'Pressupost Producció TV'!$A:$A,'Pressupost Producció TV'!$P:$Q,'Pressupost Producció TV'!$S:$S,'Pressupost Producció TV'!$U:$U,'Pressupost Producció TV'!$EC:$EC</definedName>
    <definedName name="Z_5208A340_0DC6_4752_9A10_745AB1A8604C_.wvu.Cols" localSheetId="4" hidden="1">'Realitats Arrencada TV'!$A:$A,'Realitats Arrencada TV'!$DL:$DL</definedName>
    <definedName name="Z_5208A340_0DC6_4752_9A10_745AB1A8604C_.wvu.Cols" localSheetId="5" hidden="1">'Realitats Producció TV'!$A:$A,'Realitats Producció TV'!$DL:$DL</definedName>
    <definedName name="Z_5208A340_0DC6_4752_9A10_745AB1A8604C_.wvu.PrintArea" localSheetId="3" hidden="1">Portada!$A$1:$K$34</definedName>
    <definedName name="Z_5208A340_0DC6_4752_9A10_745AB1A8604C_.wvu.PrintArea" localSheetId="0" hidden="1">'Pressupost Arrencada TV'!$A$1:$O$473</definedName>
    <definedName name="Z_5208A340_0DC6_4752_9A10_745AB1A8604C_.wvu.PrintArea" localSheetId="1" hidden="1">'Pressupost Producció TV'!$A$1:$O$473</definedName>
    <definedName name="Z_5208A340_0DC6_4752_9A10_745AB1A8604C_.wvu.PrintArea" localSheetId="4" hidden="1">'Realitats Arrencada TV'!$A$1:$G$473</definedName>
    <definedName name="Z_5208A340_0DC6_4752_9A10_745AB1A8604C_.wvu.PrintArea" localSheetId="5" hidden="1">'Realitats Producció TV'!$A$1:$G$473</definedName>
    <definedName name="Z_5208A340_0DC6_4752_9A10_745AB1A8604C_.wvu.PrintArea" localSheetId="2" hidden="1">Resum!$A$1:$G$22</definedName>
    <definedName name="Z_5208A340_0DC6_4752_9A10_745AB1A8604C_.wvu.PrintTitles" localSheetId="0" hidden="1">'Pressupost Arrencada TV'!$1:$3</definedName>
    <definedName name="Z_5208A340_0DC6_4752_9A10_745AB1A8604C_.wvu.PrintTitles" localSheetId="1" hidden="1">'Pressupost Producció TV'!$1:$3</definedName>
    <definedName name="Z_5208A340_0DC6_4752_9A10_745AB1A8604C_.wvu.PrintTitles" localSheetId="4" hidden="1">'Realitats Arrencada TV'!$1:$3</definedName>
    <definedName name="Z_5208A340_0DC6_4752_9A10_745AB1A8604C_.wvu.PrintTitles" localSheetId="5" hidden="1">'Realitats Producció TV'!$1:$3</definedName>
    <definedName name="Z_5208A340_0DC6_4752_9A10_745AB1A8604C_.wvu.Rows" localSheetId="3" hidden="1">Portada!$30:$57</definedName>
    <definedName name="Z_64E0B953_B50B_43FC_8DE2_444B9310CDBC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64E0B953_B50B_43FC_8DE2_444B9310CDBC_.wvu.Cols" localSheetId="0" hidden="1">'Pressupost Arrencada TV'!$A:$A,'Pressupost Arrencada TV'!$P:$Q,'Pressupost Arrencada TV'!$S:$S,'Pressupost Arrencada TV'!$U:$U,'Pressupost Arrencada TV'!$EC:$EC</definedName>
    <definedName name="Z_64E0B953_B50B_43FC_8DE2_444B9310CDBC_.wvu.Cols" localSheetId="1" hidden="1">'Pressupost Producció TV'!$A:$A,'Pressupost Producció TV'!$P:$Q,'Pressupost Producció TV'!$S:$S,'Pressupost Producció TV'!$U:$U,'Pressupost Producció TV'!$EC:$EC</definedName>
    <definedName name="Z_64E0B953_B50B_43FC_8DE2_444B9310CDBC_.wvu.Cols" localSheetId="4" hidden="1">'Realitats Arrencada TV'!$A:$A,'Realitats Arrencada TV'!$DL:$DL</definedName>
    <definedName name="Z_64E0B953_B50B_43FC_8DE2_444B9310CDBC_.wvu.Cols" localSheetId="5" hidden="1">'Realitats Producció TV'!$A:$A,'Realitats Producció TV'!$DL:$DL</definedName>
    <definedName name="Z_64E0B953_B50B_43FC_8DE2_444B9310CDBC_.wvu.PrintArea" localSheetId="3" hidden="1">Portada!$A$1:$K$34</definedName>
    <definedName name="Z_64E0B953_B50B_43FC_8DE2_444B9310CDBC_.wvu.PrintArea" localSheetId="0" hidden="1">'Pressupost Arrencada TV'!$B$213:$O$272</definedName>
    <definedName name="Z_64E0B953_B50B_43FC_8DE2_444B9310CDBC_.wvu.PrintArea" localSheetId="1" hidden="1">'Pressupost Producció TV'!$A$1:$O$473</definedName>
    <definedName name="Z_64E0B953_B50B_43FC_8DE2_444B9310CDBC_.wvu.PrintArea" localSheetId="4" hidden="1">'Realitats Arrencada TV'!$A$1:$G$473</definedName>
    <definedName name="Z_64E0B953_B50B_43FC_8DE2_444B9310CDBC_.wvu.PrintArea" localSheetId="5" hidden="1">'Realitats Producció TV'!$B$5:$G$28</definedName>
    <definedName name="Z_64E0B953_B50B_43FC_8DE2_444B9310CDBC_.wvu.PrintArea" localSheetId="2" hidden="1">Resum!$A$1:$G$22</definedName>
    <definedName name="Z_64E0B953_B50B_43FC_8DE2_444B9310CDBC_.wvu.PrintTitles" localSheetId="0" hidden="1">'Pressupost Arrencada TV'!$1:$3</definedName>
    <definedName name="Z_64E0B953_B50B_43FC_8DE2_444B9310CDBC_.wvu.PrintTitles" localSheetId="1" hidden="1">'Pressupost Producció TV'!$1:$3</definedName>
    <definedName name="Z_64E0B953_B50B_43FC_8DE2_444B9310CDBC_.wvu.PrintTitles" localSheetId="4" hidden="1">'Realitats Arrencada TV'!$1:$3</definedName>
    <definedName name="Z_64E0B953_B50B_43FC_8DE2_444B9310CDBC_.wvu.PrintTitles" localSheetId="5" hidden="1">'Realitats Producció TV'!$1:$3</definedName>
    <definedName name="Z_64E0B953_B50B_43FC_8DE2_444B9310CDBC_.wvu.Rows" localSheetId="3" hidden="1">Portada!$30:$57</definedName>
    <definedName name="Z_7DF631EC_DFE3_4E5B_A06C_16A6D07FA6C3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7DF631EC_DFE3_4E5B_A06C_16A6D07FA6C3_.wvu.Cols" localSheetId="0" hidden="1">'Pressupost Arrencada TV'!$A:$A,'Pressupost Arrencada TV'!$P:$Q,'Pressupost Arrencada TV'!$S:$S,'Pressupost Arrencada TV'!$U:$U,'Pressupost Arrencada TV'!$EC:$EC</definedName>
    <definedName name="Z_7DF631EC_DFE3_4E5B_A06C_16A6D07FA6C3_.wvu.Cols" localSheetId="1" hidden="1">'Pressupost Producció TV'!$A:$A,'Pressupost Producció TV'!$P:$Q,'Pressupost Producció TV'!$S:$S,'Pressupost Producció TV'!$U:$U,'Pressupost Producció TV'!$EC:$EC</definedName>
    <definedName name="Z_7DF631EC_DFE3_4E5B_A06C_16A6D07FA6C3_.wvu.Cols" localSheetId="4" hidden="1">'Realitats Arrencada TV'!$A:$A,'Realitats Arrencada TV'!$DL:$DL</definedName>
    <definedName name="Z_7DF631EC_DFE3_4E5B_A06C_16A6D07FA6C3_.wvu.Cols" localSheetId="5" hidden="1">'Realitats Producció TV'!$A:$A,'Realitats Producció TV'!$DL:$DL</definedName>
    <definedName name="Z_7DF631EC_DFE3_4E5B_A06C_16A6D07FA6C3_.wvu.PrintArea" localSheetId="3" hidden="1">Portada!$A$1:$K$34</definedName>
    <definedName name="Z_7DF631EC_DFE3_4E5B_A06C_16A6D07FA6C3_.wvu.PrintArea" localSheetId="0" hidden="1">'Pressupost Arrencada TV'!$B$213:$O$272</definedName>
    <definedName name="Z_7DF631EC_DFE3_4E5B_A06C_16A6D07FA6C3_.wvu.PrintArea" localSheetId="1" hidden="1">'Pressupost Producció TV'!$A$1:$O$473</definedName>
    <definedName name="Z_7DF631EC_DFE3_4E5B_A06C_16A6D07FA6C3_.wvu.PrintArea" localSheetId="4" hidden="1">'Realitats Arrencada TV'!$A$1:$G$473</definedName>
    <definedName name="Z_7DF631EC_DFE3_4E5B_A06C_16A6D07FA6C3_.wvu.PrintArea" localSheetId="5" hidden="1">'Realitats Producció TV'!$A$1:$G$473</definedName>
    <definedName name="Z_7DF631EC_DFE3_4E5B_A06C_16A6D07FA6C3_.wvu.PrintArea" localSheetId="2" hidden="1">Resum!$A$1:$G$22</definedName>
    <definedName name="Z_7DF631EC_DFE3_4E5B_A06C_16A6D07FA6C3_.wvu.PrintTitles" localSheetId="0" hidden="1">'Pressupost Arrencada TV'!$1:$3</definedName>
    <definedName name="Z_7DF631EC_DFE3_4E5B_A06C_16A6D07FA6C3_.wvu.PrintTitles" localSheetId="1" hidden="1">'Pressupost Producció TV'!$1:$3</definedName>
    <definedName name="Z_7DF631EC_DFE3_4E5B_A06C_16A6D07FA6C3_.wvu.PrintTitles" localSheetId="4" hidden="1">'Realitats Arrencada TV'!$1:$3</definedName>
    <definedName name="Z_7DF631EC_DFE3_4E5B_A06C_16A6D07FA6C3_.wvu.PrintTitles" localSheetId="5" hidden="1">'Realitats Producció TV'!$1:$3</definedName>
    <definedName name="Z_7DF631EC_DFE3_4E5B_A06C_16A6D07FA6C3_.wvu.Rows" localSheetId="3" hidden="1">Portada!$30:$57</definedName>
    <definedName name="Z_B3735A95_1048_4852_A5F0_6E65EE2AE0AE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B3735A95_1048_4852_A5F0_6E65EE2AE0AE_.wvu.Cols" localSheetId="0" hidden="1">'Pressupost Arrencada TV'!$A:$A,'Pressupost Arrencada TV'!$P:$Q,'Pressupost Arrencada TV'!$S:$S,'Pressupost Arrencada TV'!$U:$U,'Pressupost Arrencada TV'!$EC:$EC</definedName>
    <definedName name="Z_B3735A95_1048_4852_A5F0_6E65EE2AE0AE_.wvu.Cols" localSheetId="1" hidden="1">'Pressupost Producció TV'!$A:$A,'Pressupost Producció TV'!$P:$Q,'Pressupost Producció TV'!$S:$S,'Pressupost Producció TV'!$U:$U,'Pressupost Producció TV'!$EC:$EC</definedName>
    <definedName name="Z_B3735A95_1048_4852_A5F0_6E65EE2AE0AE_.wvu.Cols" localSheetId="4" hidden="1">'Realitats Arrencada TV'!$A:$A,'Realitats Arrencada TV'!$DL:$DL</definedName>
    <definedName name="Z_B3735A95_1048_4852_A5F0_6E65EE2AE0AE_.wvu.Cols" localSheetId="5" hidden="1">'Realitats Producció TV'!$A:$A,'Realitats Producció TV'!$DL:$DL</definedName>
    <definedName name="Z_B3735A95_1048_4852_A5F0_6E65EE2AE0AE_.wvu.PrintArea" localSheetId="3" hidden="1">Portada!$B$1:$J$29</definedName>
    <definedName name="Z_B3735A95_1048_4852_A5F0_6E65EE2AE0AE_.wvu.PrintArea" localSheetId="0" hidden="1">'Pressupost Arrencada TV'!$A$1:$O$473</definedName>
    <definedName name="Z_B3735A95_1048_4852_A5F0_6E65EE2AE0AE_.wvu.PrintArea" localSheetId="1" hidden="1">'Pressupost Producció TV'!$A$1:$O$473</definedName>
    <definedName name="Z_B3735A95_1048_4852_A5F0_6E65EE2AE0AE_.wvu.PrintArea" localSheetId="4" hidden="1">'Realitats Arrencada TV'!$A$1:$G$473</definedName>
    <definedName name="Z_B3735A95_1048_4852_A5F0_6E65EE2AE0AE_.wvu.PrintArea" localSheetId="5" hidden="1">'Realitats Producció TV'!$A$1:$G$473</definedName>
    <definedName name="Z_B3735A95_1048_4852_A5F0_6E65EE2AE0AE_.wvu.PrintArea" localSheetId="2" hidden="1">Resum!$A$1:$G$21</definedName>
    <definedName name="Z_B3735A95_1048_4852_A5F0_6E65EE2AE0AE_.wvu.PrintTitles" localSheetId="0" hidden="1">'Pressupost Arrencada TV'!$1:$3</definedName>
    <definedName name="Z_B3735A95_1048_4852_A5F0_6E65EE2AE0AE_.wvu.PrintTitles" localSheetId="1" hidden="1">'Pressupost Producció TV'!$1:$3</definedName>
    <definedName name="Z_B3735A95_1048_4852_A5F0_6E65EE2AE0AE_.wvu.PrintTitles" localSheetId="4" hidden="1">'Realitats Arrencada TV'!$1:$3</definedName>
    <definedName name="Z_B3735A95_1048_4852_A5F0_6E65EE2AE0AE_.wvu.PrintTitles" localSheetId="5" hidden="1">'Realitats Producció TV'!$1:$3</definedName>
    <definedName name="Z_B3735A95_1048_4852_A5F0_6E65EE2AE0AE_.wvu.Rows" localSheetId="3" hidden="1">Portada!$30:$42</definedName>
    <definedName name="Z_DDFA059A_7208_477B_A6FB_6B211EE624B9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DDFA059A_7208_477B_A6FB_6B211EE624B9_.wvu.Cols" localSheetId="0" hidden="1">'Pressupost Arrencada TV'!$A:$A,'Pressupost Arrencada TV'!$P:$Q,'Pressupost Arrencada TV'!$S:$S,'Pressupost Arrencada TV'!$U:$U,'Pressupost Arrencada TV'!$EC:$EC</definedName>
    <definedName name="Z_DDFA059A_7208_477B_A6FB_6B211EE624B9_.wvu.Cols" localSheetId="1" hidden="1">'Pressupost Producció TV'!$A:$A,'Pressupost Producció TV'!$P:$Q,'Pressupost Producció TV'!$S:$S,'Pressupost Producció TV'!$U:$U,'Pressupost Producció TV'!$EC:$EC</definedName>
    <definedName name="Z_DDFA059A_7208_477B_A6FB_6B211EE624B9_.wvu.Cols" localSheetId="4" hidden="1">'Realitats Arrencada TV'!$A:$A,'Realitats Arrencada TV'!$DL:$DL</definedName>
    <definedName name="Z_DDFA059A_7208_477B_A6FB_6B211EE624B9_.wvu.Cols" localSheetId="5" hidden="1">'Realitats Producció TV'!$A:$A,'Realitats Producció TV'!$DL:$DL</definedName>
    <definedName name="Z_DDFA059A_7208_477B_A6FB_6B211EE624B9_.wvu.PrintArea" localSheetId="3" hidden="1">Portada!$A$1:$K$34</definedName>
    <definedName name="Z_DDFA059A_7208_477B_A6FB_6B211EE624B9_.wvu.PrintArea" localSheetId="0" hidden="1">'Pressupost Arrencada TV'!$B$213:$O$272</definedName>
    <definedName name="Z_DDFA059A_7208_477B_A6FB_6B211EE624B9_.wvu.PrintArea" localSheetId="1" hidden="1">'Pressupost Producció TV'!$A$1:$O$473</definedName>
    <definedName name="Z_DDFA059A_7208_477B_A6FB_6B211EE624B9_.wvu.PrintArea" localSheetId="4" hidden="1">'Realitats Arrencada TV'!$B$5:$G$28</definedName>
    <definedName name="Z_DDFA059A_7208_477B_A6FB_6B211EE624B9_.wvu.PrintArea" localSheetId="5" hidden="1">'Realitats Producció TV'!$B$5:$G$28</definedName>
    <definedName name="Z_DDFA059A_7208_477B_A6FB_6B211EE624B9_.wvu.PrintArea" localSheetId="2" hidden="1">Resum!$A$1:$G$22</definedName>
    <definedName name="Z_DDFA059A_7208_477B_A6FB_6B211EE624B9_.wvu.PrintTitles" localSheetId="0" hidden="1">'Pressupost Arrencada TV'!$1:$3</definedName>
    <definedName name="Z_DDFA059A_7208_477B_A6FB_6B211EE624B9_.wvu.PrintTitles" localSheetId="1" hidden="1">'Pressupost Producció TV'!$1:$3</definedName>
    <definedName name="Z_DDFA059A_7208_477B_A6FB_6B211EE624B9_.wvu.PrintTitles" localSheetId="4" hidden="1">'Realitats Arrencada TV'!$1:$3</definedName>
    <definedName name="Z_DDFA059A_7208_477B_A6FB_6B211EE624B9_.wvu.PrintTitles" localSheetId="5" hidden="1">'Realitats Producció TV'!$1:$3</definedName>
    <definedName name="Z_DDFA059A_7208_477B_A6FB_6B211EE624B9_.wvu.Rows" localSheetId="3" hidden="1">Portada!$30:$57</definedName>
    <definedName name="Z_FB1680C6_9E8E_4359_AB81_A1649BB5AF88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FB1680C6_9E8E_4359_AB81_A1649BB5AF88_.wvu.Cols" localSheetId="0" hidden="1">'Pressupost Arrencada TV'!$A:$A,'Pressupost Arrencada TV'!$P:$Q,'Pressupost Arrencada TV'!$S:$S,'Pressupost Arrencada TV'!$U:$U,'Pressupost Arrencada TV'!$EC:$EC</definedName>
    <definedName name="Z_FB1680C6_9E8E_4359_AB81_A1649BB5AF88_.wvu.Cols" localSheetId="1" hidden="1">'Pressupost Producció TV'!$A:$A,'Pressupost Producció TV'!$P:$Q,'Pressupost Producció TV'!$S:$S,'Pressupost Producció TV'!$U:$U,'Pressupost Producció TV'!$EC:$EC</definedName>
    <definedName name="Z_FB1680C6_9E8E_4359_AB81_A1649BB5AF88_.wvu.Cols" localSheetId="4" hidden="1">'Realitats Arrencada TV'!$A:$A,'Realitats Arrencada TV'!$DL:$DL</definedName>
    <definedName name="Z_FB1680C6_9E8E_4359_AB81_A1649BB5AF88_.wvu.Cols" localSheetId="5" hidden="1">'Realitats Producció TV'!$A:$A,'Realitats Producció TV'!$DL:$DL</definedName>
    <definedName name="Z_FB1680C6_9E8E_4359_AB81_A1649BB5AF88_.wvu.PrintArea" localSheetId="3" hidden="1">Portada!$B$1:$J$29</definedName>
    <definedName name="Z_FB1680C6_9E8E_4359_AB81_A1649BB5AF88_.wvu.PrintArea" localSheetId="0" hidden="1">'Pressupost Arrencada TV'!$A$1:$O$473</definedName>
    <definedName name="Z_FB1680C6_9E8E_4359_AB81_A1649BB5AF88_.wvu.PrintArea" localSheetId="1" hidden="1">'Pressupost Producció TV'!$A$1:$O$473</definedName>
    <definedName name="Z_FB1680C6_9E8E_4359_AB81_A1649BB5AF88_.wvu.PrintArea" localSheetId="4" hidden="1">'Realitats Arrencada TV'!$A$1:$G$473</definedName>
    <definedName name="Z_FB1680C6_9E8E_4359_AB81_A1649BB5AF88_.wvu.PrintArea" localSheetId="5" hidden="1">'Realitats Producció TV'!$A$1:$G$473</definedName>
    <definedName name="Z_FB1680C6_9E8E_4359_AB81_A1649BB5AF88_.wvu.PrintArea" localSheetId="2" hidden="1">Resum!$A$1:$G$22</definedName>
    <definedName name="Z_FB1680C6_9E8E_4359_AB81_A1649BB5AF88_.wvu.PrintTitles" localSheetId="0" hidden="1">'Pressupost Arrencada TV'!$1:$3</definedName>
    <definedName name="Z_FB1680C6_9E8E_4359_AB81_A1649BB5AF88_.wvu.PrintTitles" localSheetId="1" hidden="1">'Pressupost Producció TV'!$1:$3</definedName>
    <definedName name="Z_FB1680C6_9E8E_4359_AB81_A1649BB5AF88_.wvu.PrintTitles" localSheetId="4" hidden="1">'Realitats Arrencada TV'!$1:$3</definedName>
    <definedName name="Z_FB1680C6_9E8E_4359_AB81_A1649BB5AF88_.wvu.PrintTitles" localSheetId="5" hidden="1">'Realitats Producció TV'!$1:$3</definedName>
    <definedName name="Z_FB1680C6_9E8E_4359_AB81_A1649BB5AF88_.wvu.Rows" localSheetId="3" hidden="1">Portada!$30:$42</definedName>
  </definedNames>
  <calcPr calcId="191029"/>
  <customWorkbookViews>
    <customWorkbookView name="Resum" guid="{B3735A95-1048-4852-A5F0-6E65EE2AE0AE}" xWindow="58" windowWidth="1325" windowHeight="860" tabRatio="910" activeSheetId="3" showComments="commIndAndComment"/>
    <customWorkbookView name="Portada" guid="{FB1680C6-9E8E-4359-AB81-A1649BB5AF88}" xWindow="58" windowWidth="1325" windowHeight="860" tabRatio="910" activeSheetId="5" showComments="commIndAndComment"/>
    <customWorkbookView name="Realitats Producció (complert)" guid="{7DF631EC-DFE3-4E5B-A06C-16A6D07FA6C3}" maximized="1" xWindow="-8" yWindow="-8" windowWidth="1456" windowHeight="876" tabRatio="910" activeSheetId="20"/>
    <customWorkbookView name="Pressupost Arrencada (complert)" guid="{5208A340-0DC6-4752-9A10-745AB1A8604C}" maximized="1" xWindow="-8" yWindow="-8" windowWidth="1456" windowHeight="876" tabRatio="910" activeSheetId="7"/>
    <customWorkbookView name="Pressupost Producció (complert)" guid="{DDFA059A-7208-477B-A6FB-6B211EE624B9}" maximized="1" xWindow="-8" yWindow="-8" windowWidth="1456" windowHeight="876" tabRatio="910" activeSheetId="2"/>
    <customWorkbookView name="Realitats Arrencada (complert)" guid="{64E0B953-B50B-43FC-8DE2-444B9310CDBC}" maximized="1" xWindow="-8" yWindow="-8" windowWidth="1456" windowHeight="876" tabRatio="910" activeSheetId="1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3" i="3" l="1" a="1"/>
  <c r="AD23" i="3" s="1"/>
  <c r="AD27" i="3" s="1"/>
  <c r="AC23" i="3" a="1"/>
  <c r="AC23" i="3" s="1"/>
  <c r="AC27" i="3" s="1"/>
  <c r="AB23" i="3"/>
  <c r="AB27" i="3" s="1"/>
  <c r="AA23" i="3"/>
  <c r="AA27" i="3" s="1"/>
  <c r="AC32" i="3"/>
  <c r="Z23" i="3"/>
  <c r="AD30" i="3" l="1"/>
  <c r="AC30" i="3"/>
  <c r="Z30" i="3"/>
  <c r="AD21" i="3" l="1"/>
  <c r="AC21" i="3"/>
  <c r="AD20" i="3"/>
  <c r="AC20" i="3"/>
  <c r="AB20" i="3"/>
  <c r="AA20" i="3"/>
  <c r="AA19" i="3"/>
  <c r="Z20" i="3"/>
  <c r="AD19" i="3"/>
  <c r="AC19" i="3"/>
  <c r="AB19" i="3"/>
  <c r="AB18" i="3"/>
  <c r="AA18" i="3"/>
  <c r="Z19" i="3"/>
  <c r="AD18" i="3"/>
  <c r="AC18" i="3"/>
  <c r="AA21" i="3" l="1"/>
  <c r="C20" i="3" s="1"/>
  <c r="AB21" i="3"/>
  <c r="D20" i="3" s="1"/>
  <c r="Z18" i="3"/>
  <c r="AD32" i="3"/>
  <c r="AD31" i="3"/>
  <c r="AC31" i="3"/>
  <c r="AD26" i="3"/>
  <c r="AC26" i="3"/>
  <c r="AD25" i="3"/>
  <c r="AC25" i="3"/>
  <c r="H16" i="10"/>
  <c r="G16" i="10"/>
  <c r="F16" i="10"/>
  <c r="E16" i="10"/>
  <c r="D16" i="10"/>
  <c r="C16" i="10"/>
  <c r="A16" i="10"/>
  <c r="H15" i="10"/>
  <c r="G15" i="10"/>
  <c r="F15" i="10"/>
  <c r="E15" i="10"/>
  <c r="D15" i="10"/>
  <c r="C15" i="10"/>
  <c r="A15" i="10"/>
  <c r="H14" i="10"/>
  <c r="G14" i="10"/>
  <c r="F14" i="10"/>
  <c r="E14" i="10"/>
  <c r="D14" i="10"/>
  <c r="C14" i="10"/>
  <c r="A14" i="10"/>
  <c r="H13" i="10"/>
  <c r="G13" i="10"/>
  <c r="F13" i="10"/>
  <c r="E13" i="10"/>
  <c r="D13" i="10"/>
  <c r="C13" i="10"/>
  <c r="A13" i="10"/>
  <c r="H12" i="10"/>
  <c r="G12" i="10"/>
  <c r="F12" i="10"/>
  <c r="E12" i="10"/>
  <c r="D12" i="10"/>
  <c r="C12" i="10"/>
  <c r="A12" i="10"/>
  <c r="A11" i="10"/>
  <c r="A10" i="10"/>
  <c r="A9" i="10"/>
  <c r="H8" i="10"/>
  <c r="G8" i="10"/>
  <c r="F8" i="10"/>
  <c r="E8" i="10"/>
  <c r="D8" i="10"/>
  <c r="C8" i="10"/>
  <c r="A8" i="10"/>
  <c r="H7" i="10"/>
  <c r="G7" i="10"/>
  <c r="F7" i="10"/>
  <c r="E7" i="10"/>
  <c r="D7" i="10"/>
  <c r="C7" i="10"/>
  <c r="A7" i="10"/>
  <c r="A1" i="10"/>
  <c r="A1" i="6"/>
  <c r="DL471" i="20"/>
  <c r="F471" i="20"/>
  <c r="DL468" i="20"/>
  <c r="G468" i="20"/>
  <c r="F468" i="20"/>
  <c r="E468" i="20"/>
  <c r="C468" i="20"/>
  <c r="DL467" i="20"/>
  <c r="G467" i="20"/>
  <c r="F467" i="20"/>
  <c r="E467" i="20"/>
  <c r="C467" i="20"/>
  <c r="DL466" i="20"/>
  <c r="G466" i="20"/>
  <c r="E466" i="20"/>
  <c r="D466" i="20"/>
  <c r="C466" i="20"/>
  <c r="B466" i="20"/>
  <c r="DL465" i="20"/>
  <c r="G465" i="20"/>
  <c r="E465" i="20"/>
  <c r="D465" i="20"/>
  <c r="C465" i="20"/>
  <c r="B465" i="20"/>
  <c r="DL464" i="20"/>
  <c r="G464" i="20"/>
  <c r="E464" i="20"/>
  <c r="D464" i="20"/>
  <c r="C464" i="20"/>
  <c r="B464" i="20"/>
  <c r="G463" i="20"/>
  <c r="E463" i="20"/>
  <c r="D463" i="20"/>
  <c r="C463" i="20"/>
  <c r="B463" i="20"/>
  <c r="G462" i="20"/>
  <c r="E462" i="20"/>
  <c r="D462" i="20"/>
  <c r="C462" i="20"/>
  <c r="B462" i="20"/>
  <c r="DL461" i="20"/>
  <c r="G461" i="20"/>
  <c r="E461" i="20"/>
  <c r="D461" i="20"/>
  <c r="C461" i="20"/>
  <c r="B461" i="20"/>
  <c r="DL460" i="20"/>
  <c r="G460" i="20"/>
  <c r="E460" i="20"/>
  <c r="D460" i="20"/>
  <c r="C460" i="20"/>
  <c r="B460" i="20"/>
  <c r="DL459" i="20"/>
  <c r="G459" i="20"/>
  <c r="E459" i="20"/>
  <c r="D459" i="20"/>
  <c r="C459" i="20"/>
  <c r="B459" i="20"/>
  <c r="DL458" i="20"/>
  <c r="G458" i="20"/>
  <c r="E458" i="20"/>
  <c r="D458" i="20"/>
  <c r="C458" i="20"/>
  <c r="B458" i="20"/>
  <c r="DL457" i="20"/>
  <c r="G457" i="20"/>
  <c r="E457" i="20"/>
  <c r="D457" i="20"/>
  <c r="C457" i="20"/>
  <c r="B457" i="20"/>
  <c r="DL456" i="20"/>
  <c r="G456" i="20"/>
  <c r="E456" i="20"/>
  <c r="D456" i="20"/>
  <c r="C456" i="20"/>
  <c r="B456" i="20"/>
  <c r="DL455" i="20"/>
  <c r="G455" i="20"/>
  <c r="E455" i="20"/>
  <c r="D455" i="20"/>
  <c r="C455" i="20"/>
  <c r="B455" i="20"/>
  <c r="DL454" i="20"/>
  <c r="G454" i="20"/>
  <c r="E454" i="20"/>
  <c r="D454" i="20"/>
  <c r="C454" i="20"/>
  <c r="B454" i="20"/>
  <c r="DL453" i="20"/>
  <c r="G453" i="20"/>
  <c r="E453" i="20"/>
  <c r="D453" i="20"/>
  <c r="C453" i="20"/>
  <c r="B453" i="20"/>
  <c r="DL452" i="20"/>
  <c r="G452" i="20"/>
  <c r="E452" i="20"/>
  <c r="D452" i="20"/>
  <c r="C452" i="20"/>
  <c r="B452" i="20"/>
  <c r="DL451" i="20"/>
  <c r="G451" i="20"/>
  <c r="E451" i="20"/>
  <c r="D451" i="20"/>
  <c r="C451" i="20"/>
  <c r="B451" i="20"/>
  <c r="DL450" i="20"/>
  <c r="G450" i="20"/>
  <c r="E450" i="20"/>
  <c r="D450" i="20"/>
  <c r="C450" i="20"/>
  <c r="B450" i="20"/>
  <c r="C449" i="20"/>
  <c r="B449" i="20"/>
  <c r="C447" i="20"/>
  <c r="DL445" i="20"/>
  <c r="G445" i="20"/>
  <c r="F445" i="20"/>
  <c r="E445" i="20"/>
  <c r="C445" i="20"/>
  <c r="DL444" i="20"/>
  <c r="G444" i="20"/>
  <c r="F444" i="20"/>
  <c r="E444" i="20"/>
  <c r="C444" i="20"/>
  <c r="DL443" i="20"/>
  <c r="G443" i="20"/>
  <c r="E443" i="20"/>
  <c r="D443" i="20"/>
  <c r="C443" i="20"/>
  <c r="B443" i="20"/>
  <c r="DL442" i="20"/>
  <c r="G442" i="20"/>
  <c r="E442" i="20"/>
  <c r="D442" i="20"/>
  <c r="C442" i="20"/>
  <c r="B442" i="20"/>
  <c r="DL441" i="20"/>
  <c r="G441" i="20"/>
  <c r="E441" i="20"/>
  <c r="D441" i="20"/>
  <c r="C441" i="20"/>
  <c r="B441" i="20"/>
  <c r="DL440" i="20"/>
  <c r="G440" i="20"/>
  <c r="E440" i="20"/>
  <c r="D440" i="20"/>
  <c r="C440" i="20"/>
  <c r="B440" i="20"/>
  <c r="C439" i="20"/>
  <c r="B439" i="20"/>
  <c r="C437" i="20"/>
  <c r="DL435" i="20"/>
  <c r="G435" i="20"/>
  <c r="F435" i="20"/>
  <c r="E435" i="20"/>
  <c r="C435" i="20"/>
  <c r="DL434" i="20"/>
  <c r="G434" i="20"/>
  <c r="F434" i="20"/>
  <c r="E434" i="20"/>
  <c r="C434" i="20"/>
  <c r="DL433" i="20"/>
  <c r="G433" i="20"/>
  <c r="E433" i="20"/>
  <c r="D433" i="20"/>
  <c r="C433" i="20"/>
  <c r="B433" i="20"/>
  <c r="DL432" i="20"/>
  <c r="G432" i="20"/>
  <c r="E432" i="20"/>
  <c r="D432" i="20"/>
  <c r="C432" i="20"/>
  <c r="B432" i="20"/>
  <c r="DL431" i="20"/>
  <c r="G431" i="20"/>
  <c r="E431" i="20"/>
  <c r="D431" i="20"/>
  <c r="C431" i="20"/>
  <c r="B431" i="20"/>
  <c r="DL430" i="20"/>
  <c r="G430" i="20"/>
  <c r="E430" i="20"/>
  <c r="D430" i="20"/>
  <c r="C430" i="20"/>
  <c r="B430" i="20"/>
  <c r="DL429" i="20"/>
  <c r="G429" i="20"/>
  <c r="E429" i="20"/>
  <c r="D429" i="20"/>
  <c r="C429" i="20"/>
  <c r="B429" i="20"/>
  <c r="DL428" i="20"/>
  <c r="G428" i="20"/>
  <c r="E428" i="20"/>
  <c r="D428" i="20"/>
  <c r="C428" i="20"/>
  <c r="B428" i="20"/>
  <c r="DL427" i="20"/>
  <c r="G427" i="20"/>
  <c r="E427" i="20"/>
  <c r="D427" i="20"/>
  <c r="C427" i="20"/>
  <c r="B427" i="20"/>
  <c r="C426" i="20"/>
  <c r="B426" i="20"/>
  <c r="DL424" i="20"/>
  <c r="G424" i="20"/>
  <c r="F424" i="20"/>
  <c r="E424" i="20"/>
  <c r="C424" i="20"/>
  <c r="DL423" i="20"/>
  <c r="G423" i="20"/>
  <c r="E423" i="20"/>
  <c r="D423" i="20"/>
  <c r="C423" i="20"/>
  <c r="B423" i="20"/>
  <c r="DL422" i="20"/>
  <c r="G422" i="20"/>
  <c r="E422" i="20"/>
  <c r="D422" i="20"/>
  <c r="C422" i="20"/>
  <c r="B422" i="20"/>
  <c r="DL421" i="20"/>
  <c r="G421" i="20"/>
  <c r="E421" i="20"/>
  <c r="D421" i="20"/>
  <c r="C421" i="20"/>
  <c r="B421" i="20"/>
  <c r="DL420" i="20"/>
  <c r="G420" i="20"/>
  <c r="E420" i="20"/>
  <c r="D420" i="20"/>
  <c r="C420" i="20"/>
  <c r="B420" i="20"/>
  <c r="DL419" i="20"/>
  <c r="G419" i="20"/>
  <c r="E419" i="20"/>
  <c r="D419" i="20"/>
  <c r="C419" i="20"/>
  <c r="B419" i="20"/>
  <c r="DL418" i="20"/>
  <c r="G418" i="20"/>
  <c r="E418" i="20"/>
  <c r="D418" i="20"/>
  <c r="C418" i="20"/>
  <c r="B418" i="20"/>
  <c r="DL417" i="20"/>
  <c r="G417" i="20"/>
  <c r="E417" i="20"/>
  <c r="D417" i="20"/>
  <c r="C417" i="20"/>
  <c r="B417" i="20"/>
  <c r="DL416" i="20"/>
  <c r="G416" i="20"/>
  <c r="E416" i="20"/>
  <c r="D416" i="20"/>
  <c r="C416" i="20"/>
  <c r="B416" i="20"/>
  <c r="DL415" i="20"/>
  <c r="G415" i="20"/>
  <c r="E415" i="20"/>
  <c r="D415" i="20"/>
  <c r="C415" i="20"/>
  <c r="B415" i="20"/>
  <c r="C414" i="20"/>
  <c r="B414" i="20"/>
  <c r="DL412" i="20"/>
  <c r="G412" i="20"/>
  <c r="F412" i="20"/>
  <c r="E412" i="20"/>
  <c r="C412" i="20"/>
  <c r="DL411" i="20"/>
  <c r="G411" i="20"/>
  <c r="E411" i="20"/>
  <c r="D411" i="20"/>
  <c r="C411" i="20"/>
  <c r="B411" i="20"/>
  <c r="DL410" i="20"/>
  <c r="G410" i="20"/>
  <c r="E410" i="20"/>
  <c r="D410" i="20"/>
  <c r="C410" i="20"/>
  <c r="B410" i="20"/>
  <c r="DL409" i="20"/>
  <c r="G409" i="20"/>
  <c r="E409" i="20"/>
  <c r="D409" i="20"/>
  <c r="C409" i="20"/>
  <c r="B409" i="20"/>
  <c r="DL408" i="20"/>
  <c r="G408" i="20"/>
  <c r="E408" i="20"/>
  <c r="D408" i="20"/>
  <c r="C408" i="20"/>
  <c r="B408" i="20"/>
  <c r="DL407" i="20"/>
  <c r="G407" i="20"/>
  <c r="E407" i="20"/>
  <c r="D407" i="20"/>
  <c r="C407" i="20"/>
  <c r="B407" i="20"/>
  <c r="DL406" i="20"/>
  <c r="G406" i="20"/>
  <c r="E406" i="20"/>
  <c r="D406" i="20"/>
  <c r="C406" i="20"/>
  <c r="B406" i="20"/>
  <c r="DL405" i="20"/>
  <c r="G405" i="20"/>
  <c r="E405" i="20"/>
  <c r="D405" i="20"/>
  <c r="C405" i="20"/>
  <c r="B405" i="20"/>
  <c r="DL404" i="20"/>
  <c r="G404" i="20"/>
  <c r="E404" i="20"/>
  <c r="D404" i="20"/>
  <c r="C404" i="20"/>
  <c r="B404" i="20"/>
  <c r="C403" i="20"/>
  <c r="B403" i="20"/>
  <c r="DL401" i="20"/>
  <c r="G401" i="20"/>
  <c r="F401" i="20"/>
  <c r="E401" i="20"/>
  <c r="C401" i="20"/>
  <c r="DL400" i="20"/>
  <c r="G400" i="20"/>
  <c r="E400" i="20"/>
  <c r="D400" i="20"/>
  <c r="C400" i="20"/>
  <c r="B400" i="20"/>
  <c r="DL399" i="20"/>
  <c r="G399" i="20"/>
  <c r="E399" i="20"/>
  <c r="D399" i="20"/>
  <c r="C399" i="20"/>
  <c r="B399" i="20"/>
  <c r="DL398" i="20"/>
  <c r="G398" i="20"/>
  <c r="E398" i="20"/>
  <c r="D398" i="20"/>
  <c r="C398" i="20"/>
  <c r="B398" i="20"/>
  <c r="DL397" i="20"/>
  <c r="G397" i="20"/>
  <c r="E397" i="20"/>
  <c r="D397" i="20"/>
  <c r="C397" i="20"/>
  <c r="B397" i="20"/>
  <c r="DL396" i="20"/>
  <c r="G396" i="20"/>
  <c r="E396" i="20"/>
  <c r="D396" i="20"/>
  <c r="C396" i="20"/>
  <c r="B396" i="20"/>
  <c r="DL395" i="20"/>
  <c r="G395" i="20"/>
  <c r="E395" i="20"/>
  <c r="D395" i="20"/>
  <c r="C395" i="20"/>
  <c r="B395" i="20"/>
  <c r="DL394" i="20"/>
  <c r="G394" i="20"/>
  <c r="E394" i="20"/>
  <c r="D394" i="20"/>
  <c r="C394" i="20"/>
  <c r="B394" i="20"/>
  <c r="DL393" i="20"/>
  <c r="G393" i="20"/>
  <c r="E393" i="20"/>
  <c r="D393" i="20"/>
  <c r="C393" i="20"/>
  <c r="B393" i="20"/>
  <c r="DL392" i="20"/>
  <c r="G392" i="20"/>
  <c r="E392" i="20"/>
  <c r="D392" i="20"/>
  <c r="C392" i="20"/>
  <c r="B392" i="20"/>
  <c r="DL391" i="20"/>
  <c r="G391" i="20"/>
  <c r="E391" i="20"/>
  <c r="D391" i="20"/>
  <c r="C391" i="20"/>
  <c r="B391" i="20"/>
  <c r="DL390" i="20"/>
  <c r="G390" i="20"/>
  <c r="E390" i="20"/>
  <c r="D390" i="20"/>
  <c r="C390" i="20"/>
  <c r="B390" i="20"/>
  <c r="DL389" i="20"/>
  <c r="G389" i="20"/>
  <c r="E389" i="20"/>
  <c r="D389" i="20"/>
  <c r="C389" i="20"/>
  <c r="B389" i="20"/>
  <c r="C388" i="20"/>
  <c r="B388" i="20"/>
  <c r="C386" i="20"/>
  <c r="DL384" i="20"/>
  <c r="G384" i="20"/>
  <c r="F384" i="20"/>
  <c r="E384" i="20"/>
  <c r="C384" i="20"/>
  <c r="DL383" i="20"/>
  <c r="G383" i="20"/>
  <c r="F383" i="20"/>
  <c r="E383" i="20"/>
  <c r="C383" i="20"/>
  <c r="DL382" i="20"/>
  <c r="G382" i="20"/>
  <c r="E382" i="20"/>
  <c r="D382" i="20"/>
  <c r="C382" i="20"/>
  <c r="B382" i="20"/>
  <c r="DL381" i="20"/>
  <c r="G381" i="20"/>
  <c r="E381" i="20"/>
  <c r="D381" i="20"/>
  <c r="C381" i="20"/>
  <c r="B381" i="20"/>
  <c r="DL380" i="20"/>
  <c r="G380" i="20"/>
  <c r="E380" i="20"/>
  <c r="D380" i="20"/>
  <c r="C380" i="20"/>
  <c r="B380" i="20"/>
  <c r="DL379" i="20"/>
  <c r="G379" i="20"/>
  <c r="E379" i="20"/>
  <c r="D379" i="20"/>
  <c r="C379" i="20"/>
  <c r="B379" i="20"/>
  <c r="DL378" i="20"/>
  <c r="G378" i="20"/>
  <c r="E378" i="20"/>
  <c r="D378" i="20"/>
  <c r="C378" i="20"/>
  <c r="B378" i="20"/>
  <c r="DL377" i="20"/>
  <c r="G377" i="20"/>
  <c r="E377" i="20"/>
  <c r="D377" i="20"/>
  <c r="C377" i="20"/>
  <c r="B377" i="20"/>
  <c r="DL376" i="20"/>
  <c r="G376" i="20"/>
  <c r="E376" i="20"/>
  <c r="D376" i="20"/>
  <c r="C376" i="20"/>
  <c r="B376" i="20"/>
  <c r="C375" i="20"/>
  <c r="B375" i="20"/>
  <c r="DL373" i="20"/>
  <c r="G373" i="20"/>
  <c r="F373" i="20"/>
  <c r="E373" i="20"/>
  <c r="C373" i="20"/>
  <c r="DL372" i="20"/>
  <c r="G372" i="20"/>
  <c r="E372" i="20"/>
  <c r="D372" i="20"/>
  <c r="C372" i="20"/>
  <c r="B372" i="20"/>
  <c r="DL371" i="20"/>
  <c r="G371" i="20"/>
  <c r="E371" i="20"/>
  <c r="D371" i="20"/>
  <c r="C371" i="20"/>
  <c r="B371" i="20"/>
  <c r="DL370" i="20"/>
  <c r="G370" i="20"/>
  <c r="E370" i="20"/>
  <c r="D370" i="20"/>
  <c r="C370" i="20"/>
  <c r="B370" i="20"/>
  <c r="DL369" i="20"/>
  <c r="G369" i="20"/>
  <c r="E369" i="20"/>
  <c r="D369" i="20"/>
  <c r="C369" i="20"/>
  <c r="B369" i="20"/>
  <c r="DL368" i="20"/>
  <c r="G368" i="20"/>
  <c r="E368" i="20"/>
  <c r="D368" i="20"/>
  <c r="C368" i="20"/>
  <c r="B368" i="20"/>
  <c r="DL367" i="20"/>
  <c r="G367" i="20"/>
  <c r="E367" i="20"/>
  <c r="D367" i="20"/>
  <c r="C367" i="20"/>
  <c r="B367" i="20"/>
  <c r="DL366" i="20"/>
  <c r="G366" i="20"/>
  <c r="E366" i="20"/>
  <c r="D366" i="20"/>
  <c r="C366" i="20"/>
  <c r="B366" i="20"/>
  <c r="C365" i="20"/>
  <c r="B365" i="20"/>
  <c r="C363" i="20"/>
  <c r="DL361" i="20"/>
  <c r="G361" i="20"/>
  <c r="F361" i="20"/>
  <c r="E361" i="20"/>
  <c r="C361" i="20"/>
  <c r="DL360" i="20"/>
  <c r="G360" i="20"/>
  <c r="F360" i="20"/>
  <c r="E360" i="20"/>
  <c r="C360" i="20"/>
  <c r="DL359" i="20"/>
  <c r="G359" i="20"/>
  <c r="E359" i="20"/>
  <c r="D359" i="20"/>
  <c r="C359" i="20"/>
  <c r="B359" i="20"/>
  <c r="DL358" i="20"/>
  <c r="G358" i="20"/>
  <c r="E358" i="20"/>
  <c r="D358" i="20"/>
  <c r="C358" i="20"/>
  <c r="B358" i="20"/>
  <c r="DL357" i="20"/>
  <c r="G357" i="20"/>
  <c r="E357" i="20"/>
  <c r="D357" i="20"/>
  <c r="C357" i="20"/>
  <c r="B357" i="20"/>
  <c r="DL356" i="20"/>
  <c r="G356" i="20"/>
  <c r="E356" i="20"/>
  <c r="D356" i="20"/>
  <c r="C356" i="20"/>
  <c r="B356" i="20"/>
  <c r="C355" i="20"/>
  <c r="B355" i="20"/>
  <c r="DL353" i="20"/>
  <c r="G353" i="20"/>
  <c r="F353" i="20"/>
  <c r="E353" i="20"/>
  <c r="C353" i="20"/>
  <c r="DL352" i="20"/>
  <c r="G352" i="20"/>
  <c r="E352" i="20"/>
  <c r="D352" i="20"/>
  <c r="C352" i="20"/>
  <c r="B352" i="20"/>
  <c r="DL351" i="20"/>
  <c r="G351" i="20"/>
  <c r="E351" i="20"/>
  <c r="D351" i="20"/>
  <c r="C351" i="20"/>
  <c r="B351" i="20"/>
  <c r="DL350" i="20"/>
  <c r="G350" i="20"/>
  <c r="E350" i="20"/>
  <c r="D350" i="20"/>
  <c r="C350" i="20"/>
  <c r="B350" i="20"/>
  <c r="DL349" i="20"/>
  <c r="G349" i="20"/>
  <c r="E349" i="20"/>
  <c r="D349" i="20"/>
  <c r="C349" i="20"/>
  <c r="B349" i="20"/>
  <c r="DL348" i="20"/>
  <c r="G348" i="20"/>
  <c r="E348" i="20"/>
  <c r="D348" i="20"/>
  <c r="C348" i="20"/>
  <c r="B348" i="20"/>
  <c r="C347" i="20"/>
  <c r="B347" i="20"/>
  <c r="DL345" i="20"/>
  <c r="G345" i="20"/>
  <c r="F345" i="20"/>
  <c r="E345" i="20"/>
  <c r="C345" i="20"/>
  <c r="DL344" i="20"/>
  <c r="G344" i="20"/>
  <c r="E344" i="20"/>
  <c r="D344" i="20"/>
  <c r="C344" i="20"/>
  <c r="B344" i="20"/>
  <c r="DL343" i="20"/>
  <c r="G343" i="20"/>
  <c r="E343" i="20"/>
  <c r="D343" i="20"/>
  <c r="C343" i="20"/>
  <c r="B343" i="20"/>
  <c r="DL342" i="20"/>
  <c r="G342" i="20"/>
  <c r="E342" i="20"/>
  <c r="D342" i="20"/>
  <c r="C342" i="20"/>
  <c r="B342" i="20"/>
  <c r="DL341" i="20"/>
  <c r="G341" i="20"/>
  <c r="E341" i="20"/>
  <c r="D341" i="20"/>
  <c r="C341" i="20"/>
  <c r="B341" i="20"/>
  <c r="DL340" i="20"/>
  <c r="G340" i="20"/>
  <c r="E340" i="20"/>
  <c r="D340" i="20"/>
  <c r="C340" i="20"/>
  <c r="B340" i="20"/>
  <c r="DL339" i="20"/>
  <c r="G339" i="20"/>
  <c r="E339" i="20"/>
  <c r="D339" i="20"/>
  <c r="C339" i="20"/>
  <c r="B339" i="20"/>
  <c r="DL338" i="20"/>
  <c r="G338" i="20"/>
  <c r="E338" i="20"/>
  <c r="D338" i="20"/>
  <c r="C338" i="20"/>
  <c r="B338" i="20"/>
  <c r="C337" i="20"/>
  <c r="B337" i="20"/>
  <c r="DL335" i="20"/>
  <c r="G335" i="20"/>
  <c r="F335" i="20"/>
  <c r="E335" i="20"/>
  <c r="C335" i="20"/>
  <c r="DL334" i="20"/>
  <c r="G334" i="20"/>
  <c r="E334" i="20"/>
  <c r="D334" i="20"/>
  <c r="C334" i="20"/>
  <c r="B334" i="20"/>
  <c r="DL333" i="20"/>
  <c r="G333" i="20"/>
  <c r="E333" i="20"/>
  <c r="D333" i="20"/>
  <c r="C333" i="20"/>
  <c r="B333" i="20"/>
  <c r="DL332" i="20"/>
  <c r="G332" i="20"/>
  <c r="E332" i="20"/>
  <c r="D332" i="20"/>
  <c r="C332" i="20"/>
  <c r="B332" i="20"/>
  <c r="DL331" i="20"/>
  <c r="G331" i="20"/>
  <c r="E331" i="20"/>
  <c r="D331" i="20"/>
  <c r="C331" i="20"/>
  <c r="B331" i="20"/>
  <c r="DL330" i="20"/>
  <c r="G330" i="20"/>
  <c r="E330" i="20"/>
  <c r="D330" i="20"/>
  <c r="C330" i="20"/>
  <c r="B330" i="20"/>
  <c r="DL329" i="20"/>
  <c r="G329" i="20"/>
  <c r="E329" i="20"/>
  <c r="D329" i="20"/>
  <c r="C329" i="20"/>
  <c r="B329" i="20"/>
  <c r="DL328" i="20"/>
  <c r="G328" i="20"/>
  <c r="E328" i="20"/>
  <c r="D328" i="20"/>
  <c r="C328" i="20"/>
  <c r="B328" i="20"/>
  <c r="C327" i="20"/>
  <c r="B327" i="20"/>
  <c r="C325" i="20"/>
  <c r="DL323" i="20"/>
  <c r="F323" i="20"/>
  <c r="C323" i="20"/>
  <c r="DL322" i="20"/>
  <c r="F322" i="20"/>
  <c r="C322" i="20"/>
  <c r="DL321" i="20"/>
  <c r="D321" i="20"/>
  <c r="C321" i="20"/>
  <c r="B321" i="20"/>
  <c r="DL320" i="20"/>
  <c r="D320" i="20"/>
  <c r="C320" i="20"/>
  <c r="B320" i="20"/>
  <c r="DL319" i="20"/>
  <c r="D319" i="20"/>
  <c r="C319" i="20"/>
  <c r="B319" i="20"/>
  <c r="DL318" i="20"/>
  <c r="D318" i="20"/>
  <c r="C318" i="20"/>
  <c r="B318" i="20"/>
  <c r="DL317" i="20"/>
  <c r="D317" i="20"/>
  <c r="C317" i="20"/>
  <c r="B317" i="20"/>
  <c r="DL316" i="20"/>
  <c r="D316" i="20"/>
  <c r="C316" i="20"/>
  <c r="B316" i="20"/>
  <c r="DL315" i="20"/>
  <c r="D315" i="20"/>
  <c r="C315" i="20"/>
  <c r="B315" i="20"/>
  <c r="DL314" i="20"/>
  <c r="D314" i="20"/>
  <c r="C314" i="20"/>
  <c r="B314" i="20"/>
  <c r="C313" i="20"/>
  <c r="B313" i="20"/>
  <c r="DL311" i="20"/>
  <c r="F311" i="20"/>
  <c r="C311" i="20"/>
  <c r="DL310" i="20"/>
  <c r="D310" i="20"/>
  <c r="C310" i="20"/>
  <c r="B310" i="20"/>
  <c r="DL309" i="20"/>
  <c r="D309" i="20"/>
  <c r="C309" i="20"/>
  <c r="B309" i="20"/>
  <c r="DL308" i="20"/>
  <c r="D308" i="20"/>
  <c r="C308" i="20"/>
  <c r="B308" i="20"/>
  <c r="DL307" i="20"/>
  <c r="D307" i="20"/>
  <c r="C307" i="20"/>
  <c r="B307" i="20"/>
  <c r="DL306" i="20"/>
  <c r="D306" i="20"/>
  <c r="C306" i="20"/>
  <c r="B306" i="20"/>
  <c r="DL305" i="20"/>
  <c r="D305" i="20"/>
  <c r="C305" i="20"/>
  <c r="B305" i="20"/>
  <c r="DL304" i="20"/>
  <c r="D304" i="20"/>
  <c r="C304" i="20"/>
  <c r="B304" i="20"/>
  <c r="DL303" i="20"/>
  <c r="D303" i="20"/>
  <c r="C303" i="20"/>
  <c r="B303" i="20"/>
  <c r="DL302" i="20"/>
  <c r="D302" i="20"/>
  <c r="C302" i="20"/>
  <c r="B302" i="20"/>
  <c r="DL301" i="20"/>
  <c r="D301" i="20"/>
  <c r="C301" i="20"/>
  <c r="B301" i="20"/>
  <c r="DL300" i="20"/>
  <c r="D300" i="20"/>
  <c r="C300" i="20"/>
  <c r="B300" i="20"/>
  <c r="DL299" i="20"/>
  <c r="D299" i="20"/>
  <c r="C299" i="20"/>
  <c r="B299" i="20"/>
  <c r="DL298" i="20"/>
  <c r="D298" i="20"/>
  <c r="C298" i="20"/>
  <c r="B298" i="20"/>
  <c r="C297" i="20"/>
  <c r="B297" i="20"/>
  <c r="DL295" i="20"/>
  <c r="F295" i="20"/>
  <c r="C295" i="20"/>
  <c r="DL294" i="20"/>
  <c r="D294" i="20"/>
  <c r="C294" i="20"/>
  <c r="B294" i="20"/>
  <c r="DL293" i="20"/>
  <c r="D293" i="20"/>
  <c r="C293" i="20"/>
  <c r="B293" i="20"/>
  <c r="DL292" i="20"/>
  <c r="D292" i="20"/>
  <c r="C292" i="20"/>
  <c r="B292" i="20"/>
  <c r="DL291" i="20"/>
  <c r="D291" i="20"/>
  <c r="C291" i="20"/>
  <c r="B291" i="20"/>
  <c r="DL290" i="20"/>
  <c r="D290" i="20"/>
  <c r="C290" i="20"/>
  <c r="B290" i="20"/>
  <c r="DL289" i="20"/>
  <c r="D289" i="20"/>
  <c r="C289" i="20"/>
  <c r="B289" i="20"/>
  <c r="DL288" i="20"/>
  <c r="D288" i="20"/>
  <c r="C288" i="20"/>
  <c r="B288" i="20"/>
  <c r="C287" i="20"/>
  <c r="B287" i="20"/>
  <c r="DL285" i="20"/>
  <c r="F285" i="20"/>
  <c r="C285" i="20"/>
  <c r="DL284" i="20"/>
  <c r="D284" i="20"/>
  <c r="C284" i="20"/>
  <c r="B284" i="20"/>
  <c r="DL283" i="20"/>
  <c r="D283" i="20"/>
  <c r="C283" i="20"/>
  <c r="B283" i="20"/>
  <c r="DL282" i="20"/>
  <c r="D282" i="20"/>
  <c r="C282" i="20"/>
  <c r="B282" i="20"/>
  <c r="DL281" i="20"/>
  <c r="D281" i="20"/>
  <c r="C281" i="20"/>
  <c r="B281" i="20"/>
  <c r="DL280" i="20"/>
  <c r="D280" i="20"/>
  <c r="C280" i="20"/>
  <c r="B280" i="20"/>
  <c r="DL279" i="20"/>
  <c r="D279" i="20"/>
  <c r="C279" i="20"/>
  <c r="B279" i="20"/>
  <c r="DL278" i="20"/>
  <c r="D278" i="20"/>
  <c r="C278" i="20"/>
  <c r="B278" i="20"/>
  <c r="DL277" i="20"/>
  <c r="D277" i="20"/>
  <c r="C277" i="20"/>
  <c r="B277" i="20"/>
  <c r="C276" i="20"/>
  <c r="B276" i="20"/>
  <c r="C274" i="20"/>
  <c r="DL272" i="20"/>
  <c r="F272" i="20"/>
  <c r="C272" i="20"/>
  <c r="DL271" i="20"/>
  <c r="F271" i="20"/>
  <c r="C271" i="20"/>
  <c r="DL270" i="20"/>
  <c r="D270" i="20"/>
  <c r="C270" i="20"/>
  <c r="B270" i="20"/>
  <c r="DL269" i="20"/>
  <c r="D269" i="20"/>
  <c r="C269" i="20"/>
  <c r="B269" i="20"/>
  <c r="DL268" i="20"/>
  <c r="D268" i="20"/>
  <c r="C268" i="20"/>
  <c r="B268" i="20"/>
  <c r="DL267" i="20"/>
  <c r="D267" i="20"/>
  <c r="C267" i="20"/>
  <c r="B267" i="20"/>
  <c r="C266" i="20"/>
  <c r="B266" i="20"/>
  <c r="DL264" i="20"/>
  <c r="F264" i="20"/>
  <c r="C264" i="20"/>
  <c r="DL263" i="20"/>
  <c r="D263" i="20"/>
  <c r="C263" i="20"/>
  <c r="B263" i="20"/>
  <c r="DL262" i="20"/>
  <c r="D262" i="20"/>
  <c r="C262" i="20"/>
  <c r="B262" i="20"/>
  <c r="DL261" i="20"/>
  <c r="D261" i="20"/>
  <c r="C261" i="20"/>
  <c r="B261" i="20"/>
  <c r="DL260" i="20"/>
  <c r="D260" i="20"/>
  <c r="C260" i="20"/>
  <c r="B260" i="20"/>
  <c r="DL259" i="20"/>
  <c r="D259" i="20"/>
  <c r="C259" i="20"/>
  <c r="B259" i="20"/>
  <c r="DL258" i="20"/>
  <c r="D258" i="20"/>
  <c r="C258" i="20"/>
  <c r="B258" i="20"/>
  <c r="C257" i="20"/>
  <c r="B257" i="20"/>
  <c r="DL255" i="20"/>
  <c r="F255" i="20"/>
  <c r="C255" i="20"/>
  <c r="DL254" i="20"/>
  <c r="D254" i="20"/>
  <c r="C254" i="20"/>
  <c r="B254" i="20"/>
  <c r="DL253" i="20"/>
  <c r="D253" i="20"/>
  <c r="C253" i="20"/>
  <c r="B253" i="20"/>
  <c r="DL252" i="20"/>
  <c r="D252" i="20"/>
  <c r="C252" i="20"/>
  <c r="B252" i="20"/>
  <c r="DL251" i="20"/>
  <c r="D251" i="20"/>
  <c r="C251" i="20"/>
  <c r="B251" i="20"/>
  <c r="DL250" i="20"/>
  <c r="D250" i="20"/>
  <c r="C250" i="20"/>
  <c r="B250" i="20"/>
  <c r="DL249" i="20"/>
  <c r="D249" i="20"/>
  <c r="C249" i="20"/>
  <c r="B249" i="20"/>
  <c r="C248" i="20"/>
  <c r="B248" i="20"/>
  <c r="B247" i="20"/>
  <c r="DL246" i="20"/>
  <c r="F246" i="20"/>
  <c r="C246" i="20"/>
  <c r="DL245" i="20"/>
  <c r="D245" i="20"/>
  <c r="C245" i="20"/>
  <c r="B245" i="20"/>
  <c r="DL244" i="20"/>
  <c r="D244" i="20"/>
  <c r="C244" i="20"/>
  <c r="B244" i="20"/>
  <c r="DL243" i="20"/>
  <c r="D243" i="20"/>
  <c r="C243" i="20"/>
  <c r="B243" i="20"/>
  <c r="DL242" i="20"/>
  <c r="D242" i="20"/>
  <c r="C242" i="20"/>
  <c r="B242" i="20"/>
  <c r="DL241" i="20"/>
  <c r="D241" i="20"/>
  <c r="C241" i="20"/>
  <c r="B241" i="20"/>
  <c r="DL240" i="20"/>
  <c r="D240" i="20"/>
  <c r="C240" i="20"/>
  <c r="B240" i="20"/>
  <c r="C239" i="20"/>
  <c r="B239" i="20"/>
  <c r="B238" i="20"/>
  <c r="DL237" i="20"/>
  <c r="F237" i="20"/>
  <c r="C237" i="20"/>
  <c r="DL236" i="20"/>
  <c r="D236" i="20"/>
  <c r="C236" i="20"/>
  <c r="B236" i="20"/>
  <c r="DL235" i="20"/>
  <c r="D235" i="20"/>
  <c r="C235" i="20"/>
  <c r="B235" i="20"/>
  <c r="DL234" i="20"/>
  <c r="D234" i="20"/>
  <c r="C234" i="20"/>
  <c r="B234" i="20"/>
  <c r="DL233" i="20"/>
  <c r="D233" i="20"/>
  <c r="C233" i="20"/>
  <c r="B233" i="20"/>
  <c r="DL232" i="20"/>
  <c r="D232" i="20"/>
  <c r="C232" i="20"/>
  <c r="B232" i="20"/>
  <c r="DL231" i="20"/>
  <c r="D231" i="20"/>
  <c r="C231" i="20"/>
  <c r="B231" i="20"/>
  <c r="DL230" i="20"/>
  <c r="D230" i="20"/>
  <c r="C230" i="20"/>
  <c r="B230" i="20"/>
  <c r="C229" i="20"/>
  <c r="B229" i="20"/>
  <c r="B228" i="20"/>
  <c r="DL227" i="20"/>
  <c r="F227" i="20"/>
  <c r="C227" i="20"/>
  <c r="DL226" i="20"/>
  <c r="D226" i="20"/>
  <c r="C226" i="20"/>
  <c r="B226" i="20"/>
  <c r="DL225" i="20"/>
  <c r="D225" i="20"/>
  <c r="C225" i="20"/>
  <c r="B225" i="20"/>
  <c r="DL224" i="20"/>
  <c r="D224" i="20"/>
  <c r="C224" i="20"/>
  <c r="B224" i="20"/>
  <c r="DL223" i="20"/>
  <c r="D223" i="20"/>
  <c r="C223" i="20"/>
  <c r="B223" i="20"/>
  <c r="DL222" i="20"/>
  <c r="D222" i="20"/>
  <c r="C222" i="20"/>
  <c r="B222" i="20"/>
  <c r="DL221" i="20"/>
  <c r="D221" i="20"/>
  <c r="C221" i="20"/>
  <c r="B221" i="20"/>
  <c r="DL220" i="20"/>
  <c r="D220" i="20"/>
  <c r="C220" i="20"/>
  <c r="B220" i="20"/>
  <c r="DL219" i="20"/>
  <c r="D219" i="20"/>
  <c r="C219" i="20"/>
  <c r="B219" i="20"/>
  <c r="DL218" i="20"/>
  <c r="D218" i="20"/>
  <c r="C218" i="20"/>
  <c r="B218" i="20"/>
  <c r="DL217" i="20"/>
  <c r="D217" i="20"/>
  <c r="C217" i="20"/>
  <c r="B217" i="20"/>
  <c r="DL216" i="20"/>
  <c r="D216" i="20"/>
  <c r="C216" i="20"/>
  <c r="B216" i="20"/>
  <c r="C215" i="20"/>
  <c r="B215" i="20"/>
  <c r="B214" i="20"/>
  <c r="C213" i="20"/>
  <c r="DL211" i="20"/>
  <c r="F211" i="20"/>
  <c r="C211" i="20"/>
  <c r="DL210" i="20"/>
  <c r="F210" i="20"/>
  <c r="C210" i="20"/>
  <c r="DL209" i="20"/>
  <c r="D209" i="20"/>
  <c r="C209" i="20"/>
  <c r="B209" i="20"/>
  <c r="DL208" i="20"/>
  <c r="D208" i="20"/>
  <c r="C208" i="20"/>
  <c r="B208" i="20"/>
  <c r="DL207" i="20"/>
  <c r="D207" i="20"/>
  <c r="C207" i="20"/>
  <c r="B207" i="20"/>
  <c r="DL206" i="20"/>
  <c r="D206" i="20"/>
  <c r="C206" i="20"/>
  <c r="B206" i="20"/>
  <c r="DL205" i="20"/>
  <c r="D205" i="20"/>
  <c r="C205" i="20"/>
  <c r="B205" i="20"/>
  <c r="DL204" i="20"/>
  <c r="D204" i="20"/>
  <c r="C204" i="20"/>
  <c r="B204" i="20"/>
  <c r="DL203" i="20"/>
  <c r="D203" i="20"/>
  <c r="C203" i="20"/>
  <c r="B203" i="20"/>
  <c r="DL202" i="20"/>
  <c r="D202" i="20"/>
  <c r="C202" i="20"/>
  <c r="B202" i="20"/>
  <c r="DL201" i="20"/>
  <c r="D201" i="20"/>
  <c r="C201" i="20"/>
  <c r="B201" i="20"/>
  <c r="DL200" i="20"/>
  <c r="D200" i="20"/>
  <c r="C200" i="20"/>
  <c r="B200" i="20"/>
  <c r="C199" i="20"/>
  <c r="B199" i="20"/>
  <c r="B198" i="20"/>
  <c r="DL197" i="20"/>
  <c r="F197" i="20"/>
  <c r="C197" i="20"/>
  <c r="DL196" i="20"/>
  <c r="D196" i="20"/>
  <c r="C196" i="20"/>
  <c r="B196" i="20"/>
  <c r="DL195" i="20"/>
  <c r="D195" i="20"/>
  <c r="C195" i="20"/>
  <c r="B195" i="20"/>
  <c r="DL194" i="20"/>
  <c r="D194" i="20"/>
  <c r="C194" i="20"/>
  <c r="B194" i="20"/>
  <c r="DL193" i="20"/>
  <c r="D193" i="20"/>
  <c r="C193" i="20"/>
  <c r="B193" i="20"/>
  <c r="DL192" i="20"/>
  <c r="D192" i="20"/>
  <c r="C192" i="20"/>
  <c r="B192" i="20"/>
  <c r="DL191" i="20"/>
  <c r="D191" i="20"/>
  <c r="C191" i="20"/>
  <c r="B191" i="20"/>
  <c r="DL190" i="20"/>
  <c r="D190" i="20"/>
  <c r="C190" i="20"/>
  <c r="B190" i="20"/>
  <c r="DL189" i="20"/>
  <c r="D189" i="20"/>
  <c r="C189" i="20"/>
  <c r="B189" i="20"/>
  <c r="DL188" i="20"/>
  <c r="D188" i="20"/>
  <c r="C188" i="20"/>
  <c r="B188" i="20"/>
  <c r="DL187" i="20"/>
  <c r="D187" i="20"/>
  <c r="C187" i="20"/>
  <c r="B187" i="20"/>
  <c r="DL186" i="20"/>
  <c r="D186" i="20"/>
  <c r="C186" i="20"/>
  <c r="B186" i="20"/>
  <c r="C185" i="20"/>
  <c r="B185" i="20"/>
  <c r="B184" i="20"/>
  <c r="DL183" i="20"/>
  <c r="F183" i="20"/>
  <c r="C183" i="20"/>
  <c r="DL182" i="20"/>
  <c r="D182" i="20"/>
  <c r="C182" i="20"/>
  <c r="B182" i="20"/>
  <c r="DL181" i="20"/>
  <c r="D181" i="20"/>
  <c r="C181" i="20"/>
  <c r="B181" i="20"/>
  <c r="DL180" i="20"/>
  <c r="D180" i="20"/>
  <c r="C180" i="20"/>
  <c r="B180" i="20"/>
  <c r="DL179" i="20"/>
  <c r="D179" i="20"/>
  <c r="C179" i="20"/>
  <c r="B179" i="20"/>
  <c r="DL178" i="20"/>
  <c r="D178" i="20"/>
  <c r="C178" i="20"/>
  <c r="B178" i="20"/>
  <c r="DL177" i="20"/>
  <c r="D177" i="20"/>
  <c r="C177" i="20"/>
  <c r="B177" i="20"/>
  <c r="DL176" i="20"/>
  <c r="D176" i="20"/>
  <c r="C176" i="20"/>
  <c r="B176" i="20"/>
  <c r="DL175" i="20"/>
  <c r="D175" i="20"/>
  <c r="C175" i="20"/>
  <c r="B175" i="20"/>
  <c r="DL174" i="20"/>
  <c r="D174" i="20"/>
  <c r="C174" i="20"/>
  <c r="B174" i="20"/>
  <c r="DL173" i="20"/>
  <c r="D173" i="20"/>
  <c r="C173" i="20"/>
  <c r="B173" i="20"/>
  <c r="DL172" i="20"/>
  <c r="D172" i="20"/>
  <c r="C172" i="20"/>
  <c r="B172" i="20"/>
  <c r="DL171" i="20"/>
  <c r="D171" i="20"/>
  <c r="C171" i="20"/>
  <c r="B171" i="20"/>
  <c r="DL170" i="20"/>
  <c r="D170" i="20"/>
  <c r="C170" i="20"/>
  <c r="B170" i="20"/>
  <c r="DL169" i="20"/>
  <c r="D169" i="20"/>
  <c r="C169" i="20"/>
  <c r="B169" i="20"/>
  <c r="DL168" i="20"/>
  <c r="D168" i="20"/>
  <c r="C168" i="20"/>
  <c r="B168" i="20"/>
  <c r="DL167" i="20"/>
  <c r="D167" i="20"/>
  <c r="C167" i="20"/>
  <c r="B167" i="20"/>
  <c r="DL166" i="20"/>
  <c r="D166" i="20"/>
  <c r="C166" i="20"/>
  <c r="B166" i="20"/>
  <c r="DL165" i="20"/>
  <c r="D165" i="20"/>
  <c r="C165" i="20"/>
  <c r="B165" i="20"/>
  <c r="DL164" i="20"/>
  <c r="D164" i="20"/>
  <c r="C164" i="20"/>
  <c r="B164" i="20"/>
  <c r="DL163" i="20"/>
  <c r="D163" i="20"/>
  <c r="C163" i="20"/>
  <c r="B163" i="20"/>
  <c r="DL162" i="20"/>
  <c r="D162" i="20"/>
  <c r="C162" i="20"/>
  <c r="B162" i="20"/>
  <c r="C161" i="20"/>
  <c r="B161" i="20"/>
  <c r="B160" i="20"/>
  <c r="C159" i="20"/>
  <c r="DL157" i="20"/>
  <c r="G157" i="20"/>
  <c r="F157" i="20"/>
  <c r="E157" i="20"/>
  <c r="C157" i="20"/>
  <c r="DL156" i="20"/>
  <c r="G156" i="20"/>
  <c r="F156" i="20"/>
  <c r="E156" i="20"/>
  <c r="C156" i="20"/>
  <c r="DL155" i="20"/>
  <c r="G155" i="20"/>
  <c r="E155" i="20"/>
  <c r="D155" i="20"/>
  <c r="C155" i="20"/>
  <c r="B155" i="20"/>
  <c r="DL154" i="20"/>
  <c r="G154" i="20"/>
  <c r="E154" i="20"/>
  <c r="D154" i="20"/>
  <c r="C154" i="20"/>
  <c r="B154" i="20"/>
  <c r="DL153" i="20"/>
  <c r="G153" i="20"/>
  <c r="E153" i="20"/>
  <c r="D153" i="20"/>
  <c r="C153" i="20"/>
  <c r="B153" i="20"/>
  <c r="DL152" i="20"/>
  <c r="G152" i="20"/>
  <c r="E152" i="20"/>
  <c r="D152" i="20"/>
  <c r="C152" i="20"/>
  <c r="B152" i="20"/>
  <c r="DL151" i="20"/>
  <c r="G151" i="20"/>
  <c r="E151" i="20"/>
  <c r="D151" i="20"/>
  <c r="C151" i="20"/>
  <c r="B151" i="20"/>
  <c r="DL150" i="20"/>
  <c r="G150" i="20"/>
  <c r="E150" i="20"/>
  <c r="D150" i="20"/>
  <c r="C150" i="20"/>
  <c r="B150" i="20"/>
  <c r="C149" i="20"/>
  <c r="B149" i="20"/>
  <c r="B148" i="20"/>
  <c r="DL147" i="20"/>
  <c r="G147" i="20"/>
  <c r="F147" i="20"/>
  <c r="E147" i="20"/>
  <c r="C147" i="20"/>
  <c r="DL146" i="20"/>
  <c r="G146" i="20"/>
  <c r="E146" i="20"/>
  <c r="D146" i="20"/>
  <c r="C146" i="20"/>
  <c r="B146" i="20"/>
  <c r="DL145" i="20"/>
  <c r="G145" i="20"/>
  <c r="E145" i="20"/>
  <c r="D145" i="20"/>
  <c r="C145" i="20"/>
  <c r="B145" i="20"/>
  <c r="DL144" i="20"/>
  <c r="G144" i="20"/>
  <c r="E144" i="20"/>
  <c r="D144" i="20"/>
  <c r="C144" i="20"/>
  <c r="B144" i="20"/>
  <c r="DL143" i="20"/>
  <c r="G143" i="20"/>
  <c r="E143" i="20"/>
  <c r="D143" i="20"/>
  <c r="C143" i="20"/>
  <c r="B143" i="20"/>
  <c r="DL142" i="20"/>
  <c r="G142" i="20"/>
  <c r="E142" i="20"/>
  <c r="D142" i="20"/>
  <c r="C142" i="20"/>
  <c r="B142" i="20"/>
  <c r="DL141" i="20"/>
  <c r="G141" i="20"/>
  <c r="E141" i="20"/>
  <c r="D141" i="20"/>
  <c r="C141" i="20"/>
  <c r="B141" i="20"/>
  <c r="DL140" i="20"/>
  <c r="G140" i="20"/>
  <c r="E140" i="20"/>
  <c r="D140" i="20"/>
  <c r="C140" i="20"/>
  <c r="B140" i="20"/>
  <c r="C139" i="20"/>
  <c r="B139" i="20"/>
  <c r="B138" i="20"/>
  <c r="DL137" i="20"/>
  <c r="G137" i="20"/>
  <c r="F137" i="20"/>
  <c r="E137" i="20"/>
  <c r="C137" i="20"/>
  <c r="DL136" i="20"/>
  <c r="G136" i="20"/>
  <c r="E136" i="20"/>
  <c r="D136" i="20"/>
  <c r="C136" i="20"/>
  <c r="B136" i="20"/>
  <c r="DL135" i="20"/>
  <c r="G135" i="20"/>
  <c r="E135" i="20"/>
  <c r="D135" i="20"/>
  <c r="C135" i="20"/>
  <c r="B135" i="20"/>
  <c r="DL134" i="20"/>
  <c r="G134" i="20"/>
  <c r="E134" i="20"/>
  <c r="D134" i="20"/>
  <c r="C134" i="20"/>
  <c r="B134" i="20"/>
  <c r="DL133" i="20"/>
  <c r="G133" i="20"/>
  <c r="E133" i="20"/>
  <c r="D133" i="20"/>
  <c r="C133" i="20"/>
  <c r="B133" i="20"/>
  <c r="DL132" i="20"/>
  <c r="G132" i="20"/>
  <c r="E132" i="20"/>
  <c r="D132" i="20"/>
  <c r="C132" i="20"/>
  <c r="B132" i="20"/>
  <c r="DL131" i="20"/>
  <c r="G131" i="20"/>
  <c r="E131" i="20"/>
  <c r="D131" i="20"/>
  <c r="C131" i="20"/>
  <c r="B131" i="20"/>
  <c r="C130" i="20"/>
  <c r="B130" i="20"/>
  <c r="B129" i="20"/>
  <c r="DL128" i="20"/>
  <c r="G128" i="20"/>
  <c r="F128" i="20"/>
  <c r="E128" i="20"/>
  <c r="C128" i="20"/>
  <c r="DL127" i="20"/>
  <c r="G127" i="20"/>
  <c r="E127" i="20"/>
  <c r="D127" i="20"/>
  <c r="C127" i="20"/>
  <c r="B127" i="20"/>
  <c r="DL126" i="20"/>
  <c r="G126" i="20"/>
  <c r="E126" i="20"/>
  <c r="D126" i="20"/>
  <c r="C126" i="20"/>
  <c r="B126" i="20"/>
  <c r="DL125" i="20"/>
  <c r="G125" i="20"/>
  <c r="E125" i="20"/>
  <c r="D125" i="20"/>
  <c r="C125" i="20"/>
  <c r="B125" i="20"/>
  <c r="DL124" i="20"/>
  <c r="G124" i="20"/>
  <c r="E124" i="20"/>
  <c r="D124" i="20"/>
  <c r="C124" i="20"/>
  <c r="B124" i="20"/>
  <c r="DL123" i="20"/>
  <c r="G123" i="20"/>
  <c r="E123" i="20"/>
  <c r="D123" i="20"/>
  <c r="C123" i="20"/>
  <c r="B123" i="20"/>
  <c r="DL122" i="20"/>
  <c r="G122" i="20"/>
  <c r="E122" i="20"/>
  <c r="D122" i="20"/>
  <c r="C122" i="20"/>
  <c r="B122" i="20"/>
  <c r="DL121" i="20"/>
  <c r="G121" i="20"/>
  <c r="E121" i="20"/>
  <c r="D121" i="20"/>
  <c r="C121" i="20"/>
  <c r="B121" i="20"/>
  <c r="DL120" i="20"/>
  <c r="G120" i="20"/>
  <c r="E120" i="20"/>
  <c r="D120" i="20"/>
  <c r="C120" i="20"/>
  <c r="B120" i="20"/>
  <c r="DL119" i="20"/>
  <c r="G119" i="20"/>
  <c r="E119" i="20"/>
  <c r="D119" i="20"/>
  <c r="C119" i="20"/>
  <c r="B119" i="20"/>
  <c r="DL118" i="20"/>
  <c r="G118" i="20"/>
  <c r="E118" i="20"/>
  <c r="D118" i="20"/>
  <c r="C118" i="20"/>
  <c r="B118" i="20"/>
  <c r="C117" i="20"/>
  <c r="B117" i="20"/>
  <c r="B116" i="20"/>
  <c r="DL115" i="20"/>
  <c r="G115" i="20"/>
  <c r="F115" i="20"/>
  <c r="E115" i="20"/>
  <c r="C115" i="20"/>
  <c r="DL114" i="20"/>
  <c r="G114" i="20"/>
  <c r="E114" i="20"/>
  <c r="D114" i="20"/>
  <c r="C114" i="20"/>
  <c r="B114" i="20"/>
  <c r="DL113" i="20"/>
  <c r="G113" i="20"/>
  <c r="E113" i="20"/>
  <c r="D113" i="20"/>
  <c r="C113" i="20"/>
  <c r="B113" i="20"/>
  <c r="DL112" i="20"/>
  <c r="G112" i="20"/>
  <c r="E112" i="20"/>
  <c r="D112" i="20"/>
  <c r="C112" i="20"/>
  <c r="B112" i="20"/>
  <c r="DL111" i="20"/>
  <c r="G111" i="20"/>
  <c r="E111" i="20"/>
  <c r="D111" i="20"/>
  <c r="C111" i="20"/>
  <c r="B111" i="20"/>
  <c r="DL110" i="20"/>
  <c r="G110" i="20"/>
  <c r="E110" i="20"/>
  <c r="D110" i="20"/>
  <c r="C110" i="20"/>
  <c r="B110" i="20"/>
  <c r="DL109" i="20"/>
  <c r="G109" i="20"/>
  <c r="E109" i="20"/>
  <c r="D109" i="20"/>
  <c r="C109" i="20"/>
  <c r="B109" i="20"/>
  <c r="DL108" i="20"/>
  <c r="G108" i="20"/>
  <c r="E108" i="20"/>
  <c r="D108" i="20"/>
  <c r="C108" i="20"/>
  <c r="B108" i="20"/>
  <c r="DL107" i="20"/>
  <c r="G107" i="20"/>
  <c r="E107" i="20"/>
  <c r="D107" i="20"/>
  <c r="C107" i="20"/>
  <c r="B107" i="20"/>
  <c r="DL106" i="20"/>
  <c r="G106" i="20"/>
  <c r="E106" i="20"/>
  <c r="D106" i="20"/>
  <c r="C106" i="20"/>
  <c r="B106" i="20"/>
  <c r="DL105" i="20"/>
  <c r="G105" i="20"/>
  <c r="E105" i="20"/>
  <c r="D105" i="20"/>
  <c r="C105" i="20"/>
  <c r="B105" i="20"/>
  <c r="DL104" i="20"/>
  <c r="G104" i="20"/>
  <c r="E104" i="20"/>
  <c r="D104" i="20"/>
  <c r="C104" i="20"/>
  <c r="B104" i="20"/>
  <c r="DL103" i="20"/>
  <c r="G103" i="20"/>
  <c r="E103" i="20"/>
  <c r="D103" i="20"/>
  <c r="C103" i="20"/>
  <c r="B103" i="20"/>
  <c r="DL102" i="20"/>
  <c r="G102" i="20"/>
  <c r="E102" i="20"/>
  <c r="D102" i="20"/>
  <c r="C102" i="20"/>
  <c r="B102" i="20"/>
  <c r="DL101" i="20"/>
  <c r="G101" i="20"/>
  <c r="E101" i="20"/>
  <c r="D101" i="20"/>
  <c r="C101" i="20"/>
  <c r="B101" i="20"/>
  <c r="DL100" i="20"/>
  <c r="G100" i="20"/>
  <c r="E100" i="20"/>
  <c r="D100" i="20"/>
  <c r="C100" i="20"/>
  <c r="B100" i="20"/>
  <c r="C99" i="20"/>
  <c r="B99" i="20"/>
  <c r="B98" i="20"/>
  <c r="DL97" i="20"/>
  <c r="G97" i="20"/>
  <c r="F97" i="20"/>
  <c r="E97" i="20"/>
  <c r="C97" i="20"/>
  <c r="DL96" i="20"/>
  <c r="G96" i="20"/>
  <c r="E96" i="20"/>
  <c r="D96" i="20"/>
  <c r="C96" i="20"/>
  <c r="B96" i="20"/>
  <c r="DL95" i="20"/>
  <c r="G95" i="20"/>
  <c r="E95" i="20"/>
  <c r="D95" i="20"/>
  <c r="C95" i="20"/>
  <c r="B95" i="20"/>
  <c r="DL94" i="20"/>
  <c r="G94" i="20"/>
  <c r="E94" i="20"/>
  <c r="D94" i="20"/>
  <c r="C94" i="20"/>
  <c r="B94" i="20"/>
  <c r="DL93" i="20"/>
  <c r="G93" i="20"/>
  <c r="E93" i="20"/>
  <c r="D93" i="20"/>
  <c r="C93" i="20"/>
  <c r="B93" i="20"/>
  <c r="DL92" i="20"/>
  <c r="G92" i="20"/>
  <c r="E92" i="20"/>
  <c r="D92" i="20"/>
  <c r="C92" i="20"/>
  <c r="B92" i="20"/>
  <c r="DL91" i="20"/>
  <c r="G91" i="20"/>
  <c r="E91" i="20"/>
  <c r="D91" i="20"/>
  <c r="C91" i="20"/>
  <c r="B91" i="20"/>
  <c r="DL90" i="20"/>
  <c r="G90" i="20"/>
  <c r="E90" i="20"/>
  <c r="D90" i="20"/>
  <c r="C90" i="20"/>
  <c r="B90" i="20"/>
  <c r="DL89" i="20"/>
  <c r="G89" i="20"/>
  <c r="E89" i="20"/>
  <c r="D89" i="20"/>
  <c r="C89" i="20"/>
  <c r="B89" i="20"/>
  <c r="DL88" i="20"/>
  <c r="G88" i="20"/>
  <c r="E88" i="20"/>
  <c r="D88" i="20"/>
  <c r="C88" i="20"/>
  <c r="B88" i="20"/>
  <c r="DL87" i="20"/>
  <c r="G87" i="20"/>
  <c r="E87" i="20"/>
  <c r="D87" i="20"/>
  <c r="C87" i="20"/>
  <c r="B87" i="20"/>
  <c r="DL86" i="20"/>
  <c r="G86" i="20"/>
  <c r="E86" i="20"/>
  <c r="D86" i="20"/>
  <c r="C86" i="20"/>
  <c r="B86" i="20"/>
  <c r="DL85" i="20"/>
  <c r="G85" i="20"/>
  <c r="E85" i="20"/>
  <c r="D85" i="20"/>
  <c r="C85" i="20"/>
  <c r="B85" i="20"/>
  <c r="DL84" i="20"/>
  <c r="G84" i="20"/>
  <c r="E84" i="20"/>
  <c r="D84" i="20"/>
  <c r="C84" i="20"/>
  <c r="B84" i="20"/>
  <c r="DL83" i="20"/>
  <c r="G83" i="20"/>
  <c r="E83" i="20"/>
  <c r="D83" i="20"/>
  <c r="C83" i="20"/>
  <c r="B83" i="20"/>
  <c r="DL82" i="20"/>
  <c r="G82" i="20"/>
  <c r="E82" i="20"/>
  <c r="D82" i="20"/>
  <c r="C82" i="20"/>
  <c r="B82" i="20"/>
  <c r="C81" i="20"/>
  <c r="B81" i="20"/>
  <c r="B80" i="20"/>
  <c r="DL79" i="20"/>
  <c r="G79" i="20"/>
  <c r="F79" i="20"/>
  <c r="E79" i="20"/>
  <c r="C79" i="20"/>
  <c r="DL78" i="20"/>
  <c r="G78" i="20"/>
  <c r="E78" i="20"/>
  <c r="D78" i="20"/>
  <c r="C78" i="20"/>
  <c r="B78" i="20"/>
  <c r="DL77" i="20"/>
  <c r="G77" i="20"/>
  <c r="E77" i="20"/>
  <c r="D77" i="20"/>
  <c r="C77" i="20"/>
  <c r="B77" i="20"/>
  <c r="DL76" i="20"/>
  <c r="G76" i="20"/>
  <c r="E76" i="20"/>
  <c r="D76" i="20"/>
  <c r="C76" i="20"/>
  <c r="B76" i="20"/>
  <c r="DL75" i="20"/>
  <c r="G75" i="20"/>
  <c r="E75" i="20"/>
  <c r="D75" i="20"/>
  <c r="C75" i="20"/>
  <c r="B75" i="20"/>
  <c r="DL74" i="20"/>
  <c r="G74" i="20"/>
  <c r="E74" i="20"/>
  <c r="D74" i="20"/>
  <c r="C74" i="20"/>
  <c r="B74" i="20"/>
  <c r="DL73" i="20"/>
  <c r="G73" i="20"/>
  <c r="E73" i="20"/>
  <c r="D73" i="20"/>
  <c r="C73" i="20"/>
  <c r="B73" i="20"/>
  <c r="DL72" i="20"/>
  <c r="G72" i="20"/>
  <c r="E72" i="20"/>
  <c r="D72" i="20"/>
  <c r="C72" i="20"/>
  <c r="B72" i="20"/>
  <c r="DL71" i="20"/>
  <c r="G71" i="20"/>
  <c r="E71" i="20"/>
  <c r="D71" i="20"/>
  <c r="C71" i="20"/>
  <c r="B71" i="20"/>
  <c r="DL70" i="20"/>
  <c r="G70" i="20"/>
  <c r="E70" i="20"/>
  <c r="D70" i="20"/>
  <c r="C70" i="20"/>
  <c r="B70" i="20"/>
  <c r="DL69" i="20"/>
  <c r="G69" i="20"/>
  <c r="E69" i="20"/>
  <c r="D69" i="20"/>
  <c r="C69" i="20"/>
  <c r="B69" i="20"/>
  <c r="DL68" i="20"/>
  <c r="G68" i="20"/>
  <c r="E68" i="20"/>
  <c r="D68" i="20"/>
  <c r="C68" i="20"/>
  <c r="B68" i="20"/>
  <c r="DL67" i="20"/>
  <c r="G67" i="20"/>
  <c r="E67" i="20"/>
  <c r="D67" i="20"/>
  <c r="C67" i="20"/>
  <c r="B67" i="20"/>
  <c r="DL66" i="20"/>
  <c r="G66" i="20"/>
  <c r="E66" i="20"/>
  <c r="D66" i="20"/>
  <c r="C66" i="20"/>
  <c r="B66" i="20"/>
  <c r="DL65" i="20"/>
  <c r="G65" i="20"/>
  <c r="E65" i="20"/>
  <c r="D65" i="20"/>
  <c r="C65" i="20"/>
  <c r="B65" i="20"/>
  <c r="DL64" i="20"/>
  <c r="G64" i="20"/>
  <c r="E64" i="20"/>
  <c r="D64" i="20"/>
  <c r="C64" i="20"/>
  <c r="B64" i="20"/>
  <c r="C63" i="20"/>
  <c r="B63" i="20"/>
  <c r="B62" i="20"/>
  <c r="DL61" i="20"/>
  <c r="G61" i="20"/>
  <c r="F61" i="20"/>
  <c r="E61" i="20"/>
  <c r="C61" i="20"/>
  <c r="DL60" i="20"/>
  <c r="G60" i="20"/>
  <c r="E60" i="20"/>
  <c r="D60" i="20"/>
  <c r="C60" i="20"/>
  <c r="B60" i="20"/>
  <c r="DL59" i="20"/>
  <c r="G59" i="20"/>
  <c r="E59" i="20"/>
  <c r="D59" i="20"/>
  <c r="C59" i="20"/>
  <c r="B59" i="20"/>
  <c r="DL58" i="20"/>
  <c r="G58" i="20"/>
  <c r="E58" i="20"/>
  <c r="D58" i="20"/>
  <c r="C58" i="20"/>
  <c r="B58" i="20"/>
  <c r="DL57" i="20"/>
  <c r="G57" i="20"/>
  <c r="E57" i="20"/>
  <c r="D57" i="20"/>
  <c r="C57" i="20"/>
  <c r="B57" i="20"/>
  <c r="DL56" i="20"/>
  <c r="G56" i="20"/>
  <c r="E56" i="20"/>
  <c r="D56" i="20"/>
  <c r="C56" i="20"/>
  <c r="B56" i="20"/>
  <c r="DL55" i="20"/>
  <c r="G55" i="20"/>
  <c r="E55" i="20"/>
  <c r="D55" i="20"/>
  <c r="C55" i="20"/>
  <c r="B55" i="20"/>
  <c r="DL54" i="20"/>
  <c r="G54" i="20"/>
  <c r="E54" i="20"/>
  <c r="D54" i="20"/>
  <c r="C54" i="20"/>
  <c r="B54" i="20"/>
  <c r="DL53" i="20"/>
  <c r="G53" i="20"/>
  <c r="E53" i="20"/>
  <c r="D53" i="20"/>
  <c r="C53" i="20"/>
  <c r="B53" i="20"/>
  <c r="DL52" i="20"/>
  <c r="G52" i="20"/>
  <c r="E52" i="20"/>
  <c r="D52" i="20"/>
  <c r="C52" i="20"/>
  <c r="B52" i="20"/>
  <c r="DL51" i="20"/>
  <c r="G51" i="20"/>
  <c r="E51" i="20"/>
  <c r="D51" i="20"/>
  <c r="C51" i="20"/>
  <c r="B51" i="20"/>
  <c r="DL50" i="20"/>
  <c r="G50" i="20"/>
  <c r="E50" i="20"/>
  <c r="D50" i="20"/>
  <c r="C50" i="20"/>
  <c r="B50" i="20"/>
  <c r="DL49" i="20"/>
  <c r="G49" i="20"/>
  <c r="E49" i="20"/>
  <c r="D49" i="20"/>
  <c r="C49" i="20"/>
  <c r="B49" i="20"/>
  <c r="DL48" i="20"/>
  <c r="G48" i="20"/>
  <c r="E48" i="20"/>
  <c r="D48" i="20"/>
  <c r="C48" i="20"/>
  <c r="B48" i="20"/>
  <c r="DL47" i="20"/>
  <c r="G47" i="20"/>
  <c r="E47" i="20"/>
  <c r="D47" i="20"/>
  <c r="C47" i="20"/>
  <c r="B47" i="20"/>
  <c r="DL46" i="20"/>
  <c r="G46" i="20"/>
  <c r="E46" i="20"/>
  <c r="D46" i="20"/>
  <c r="C46" i="20"/>
  <c r="B46" i="20"/>
  <c r="C45" i="20"/>
  <c r="B45" i="20"/>
  <c r="E44" i="20"/>
  <c r="B44" i="20"/>
  <c r="DL43" i="20"/>
  <c r="G43" i="20"/>
  <c r="F43" i="20"/>
  <c r="E43" i="20"/>
  <c r="D43" i="20"/>
  <c r="C43" i="20"/>
  <c r="DL42" i="20"/>
  <c r="G42" i="20"/>
  <c r="E42" i="20"/>
  <c r="D42" i="20"/>
  <c r="C42" i="20"/>
  <c r="B42" i="20"/>
  <c r="DL41" i="20"/>
  <c r="G41" i="20"/>
  <c r="E41" i="20"/>
  <c r="D41" i="20"/>
  <c r="C41" i="20"/>
  <c r="B41" i="20"/>
  <c r="DL40" i="20"/>
  <c r="G40" i="20"/>
  <c r="E40" i="20"/>
  <c r="D40" i="20"/>
  <c r="C40" i="20"/>
  <c r="B40" i="20"/>
  <c r="DL39" i="20"/>
  <c r="G39" i="20"/>
  <c r="E39" i="20"/>
  <c r="D39" i="20"/>
  <c r="C39" i="20"/>
  <c r="B39" i="20"/>
  <c r="DL38" i="20"/>
  <c r="G38" i="20"/>
  <c r="E38" i="20"/>
  <c r="D38" i="20"/>
  <c r="C38" i="20"/>
  <c r="B38" i="20"/>
  <c r="DL37" i="20"/>
  <c r="G37" i="20"/>
  <c r="E37" i="20"/>
  <c r="D37" i="20"/>
  <c r="C37" i="20"/>
  <c r="B37" i="20"/>
  <c r="DL36" i="20"/>
  <c r="G36" i="20"/>
  <c r="E36" i="20"/>
  <c r="D36" i="20"/>
  <c r="C36" i="20"/>
  <c r="B36" i="20"/>
  <c r="DL35" i="20"/>
  <c r="G35" i="20"/>
  <c r="E35" i="20"/>
  <c r="D35" i="20"/>
  <c r="C35" i="20"/>
  <c r="B35" i="20"/>
  <c r="DL34" i="20"/>
  <c r="G34" i="20"/>
  <c r="E34" i="20"/>
  <c r="D34" i="20"/>
  <c r="C34" i="20"/>
  <c r="B34" i="20"/>
  <c r="DL33" i="20"/>
  <c r="G33" i="20"/>
  <c r="E33" i="20"/>
  <c r="D33" i="20"/>
  <c r="C33" i="20"/>
  <c r="B33" i="20"/>
  <c r="C32" i="20"/>
  <c r="B32" i="20"/>
  <c r="B31" i="20"/>
  <c r="C30" i="20"/>
  <c r="DL28" i="20"/>
  <c r="G28" i="20"/>
  <c r="F28" i="20"/>
  <c r="E28" i="20"/>
  <c r="C28" i="20"/>
  <c r="DL27" i="20"/>
  <c r="G27" i="20"/>
  <c r="F27" i="20"/>
  <c r="E27" i="20"/>
  <c r="D27" i="20"/>
  <c r="C27" i="20"/>
  <c r="DL26" i="20"/>
  <c r="G26" i="20"/>
  <c r="E26" i="20"/>
  <c r="D26" i="20"/>
  <c r="C26" i="20"/>
  <c r="B26" i="20"/>
  <c r="DL25" i="20"/>
  <c r="G25" i="20"/>
  <c r="E25" i="20"/>
  <c r="D25" i="20"/>
  <c r="C25" i="20"/>
  <c r="B25" i="20"/>
  <c r="DL24" i="20"/>
  <c r="G24" i="20"/>
  <c r="E24" i="20"/>
  <c r="D24" i="20"/>
  <c r="C24" i="20"/>
  <c r="B24" i="20"/>
  <c r="DL23" i="20"/>
  <c r="G23" i="20"/>
  <c r="E23" i="20"/>
  <c r="D23" i="20"/>
  <c r="C23" i="20"/>
  <c r="B23" i="20"/>
  <c r="DL22" i="20"/>
  <c r="G22" i="20"/>
  <c r="E22" i="20"/>
  <c r="D22" i="20"/>
  <c r="C22" i="20"/>
  <c r="B22" i="20"/>
  <c r="DL21" i="20"/>
  <c r="G21" i="20"/>
  <c r="E21" i="20"/>
  <c r="D21" i="20"/>
  <c r="C21" i="20"/>
  <c r="B21" i="20"/>
  <c r="C20" i="20"/>
  <c r="B20" i="20"/>
  <c r="B19" i="20"/>
  <c r="DL18" i="20"/>
  <c r="G18" i="20"/>
  <c r="F18" i="20"/>
  <c r="E18" i="20"/>
  <c r="D18" i="20"/>
  <c r="C18" i="20"/>
  <c r="DL17" i="20"/>
  <c r="G17" i="20"/>
  <c r="E17" i="20"/>
  <c r="D17" i="20"/>
  <c r="C17" i="20"/>
  <c r="B17" i="20"/>
  <c r="DL16" i="20"/>
  <c r="G16" i="20"/>
  <c r="E16" i="20"/>
  <c r="D16" i="20"/>
  <c r="C16" i="20"/>
  <c r="B16" i="20"/>
  <c r="DL15" i="20"/>
  <c r="G15" i="20"/>
  <c r="E15" i="20"/>
  <c r="D15" i="20"/>
  <c r="C15" i="20"/>
  <c r="B15" i="20"/>
  <c r="DL14" i="20"/>
  <c r="G14" i="20"/>
  <c r="E14" i="20"/>
  <c r="D14" i="20"/>
  <c r="C14" i="20"/>
  <c r="B14" i="20"/>
  <c r="DL13" i="20"/>
  <c r="G13" i="20"/>
  <c r="E13" i="20"/>
  <c r="D13" i="20"/>
  <c r="C13" i="20"/>
  <c r="B13" i="20"/>
  <c r="DL12" i="20"/>
  <c r="G12" i="20"/>
  <c r="E12" i="20"/>
  <c r="D12" i="20"/>
  <c r="C12" i="20"/>
  <c r="B12" i="20"/>
  <c r="DL11" i="20"/>
  <c r="G11" i="20"/>
  <c r="E11" i="20"/>
  <c r="D11" i="20"/>
  <c r="C11" i="20"/>
  <c r="B11" i="20"/>
  <c r="DL10" i="20"/>
  <c r="G10" i="20"/>
  <c r="E10" i="20"/>
  <c r="D10" i="20"/>
  <c r="C10" i="20"/>
  <c r="B10" i="20"/>
  <c r="DL9" i="20"/>
  <c r="G9" i="20"/>
  <c r="E9" i="20"/>
  <c r="D9" i="20"/>
  <c r="C9" i="20"/>
  <c r="B9" i="20"/>
  <c r="DL8" i="20"/>
  <c r="G8" i="20"/>
  <c r="E8" i="20"/>
  <c r="D8" i="20"/>
  <c r="C8" i="20"/>
  <c r="B8" i="20"/>
  <c r="C7" i="20"/>
  <c r="B7" i="20"/>
  <c r="B6" i="20"/>
  <c r="C5" i="20"/>
  <c r="B1" i="20"/>
  <c r="DL471" i="16"/>
  <c r="F471" i="16"/>
  <c r="DL468" i="16"/>
  <c r="G468" i="16"/>
  <c r="F468" i="16"/>
  <c r="E468" i="16"/>
  <c r="C468" i="16"/>
  <c r="DL467" i="16"/>
  <c r="G467" i="16"/>
  <c r="F467" i="16"/>
  <c r="E467" i="16"/>
  <c r="C467" i="16"/>
  <c r="DL466" i="16"/>
  <c r="G466" i="16"/>
  <c r="E466" i="16"/>
  <c r="D466" i="16"/>
  <c r="C466" i="16"/>
  <c r="B466" i="16"/>
  <c r="DL465" i="16"/>
  <c r="G465" i="16"/>
  <c r="E465" i="16"/>
  <c r="D465" i="16"/>
  <c r="C465" i="16"/>
  <c r="B465" i="16"/>
  <c r="DL464" i="16"/>
  <c r="G464" i="16"/>
  <c r="E464" i="16"/>
  <c r="D464" i="16"/>
  <c r="C464" i="16"/>
  <c r="B464" i="16"/>
  <c r="G463" i="16"/>
  <c r="E463" i="16"/>
  <c r="D463" i="16"/>
  <c r="C463" i="16"/>
  <c r="B463" i="16"/>
  <c r="G462" i="16"/>
  <c r="E462" i="16"/>
  <c r="D462" i="16"/>
  <c r="C462" i="16"/>
  <c r="B462" i="16"/>
  <c r="DL461" i="16"/>
  <c r="G461" i="16"/>
  <c r="E461" i="16"/>
  <c r="D461" i="16"/>
  <c r="C461" i="16"/>
  <c r="B461" i="16"/>
  <c r="DL460" i="16"/>
  <c r="G460" i="16"/>
  <c r="E460" i="16"/>
  <c r="D460" i="16"/>
  <c r="C460" i="16"/>
  <c r="B460" i="16"/>
  <c r="DL459" i="16"/>
  <c r="G459" i="16"/>
  <c r="E459" i="16"/>
  <c r="D459" i="16"/>
  <c r="C459" i="16"/>
  <c r="B459" i="16"/>
  <c r="DL458" i="16"/>
  <c r="G458" i="16"/>
  <c r="E458" i="16"/>
  <c r="D458" i="16"/>
  <c r="C458" i="16"/>
  <c r="B458" i="16"/>
  <c r="DL457" i="16"/>
  <c r="G457" i="16"/>
  <c r="E457" i="16"/>
  <c r="D457" i="16"/>
  <c r="C457" i="16"/>
  <c r="B457" i="16"/>
  <c r="DL456" i="16"/>
  <c r="G456" i="16"/>
  <c r="E456" i="16"/>
  <c r="D456" i="16"/>
  <c r="C456" i="16"/>
  <c r="B456" i="16"/>
  <c r="DL455" i="16"/>
  <c r="G455" i="16"/>
  <c r="E455" i="16"/>
  <c r="D455" i="16"/>
  <c r="C455" i="16"/>
  <c r="B455" i="16"/>
  <c r="DL454" i="16"/>
  <c r="G454" i="16"/>
  <c r="E454" i="16"/>
  <c r="D454" i="16"/>
  <c r="C454" i="16"/>
  <c r="B454" i="16"/>
  <c r="DL453" i="16"/>
  <c r="G453" i="16"/>
  <c r="E453" i="16"/>
  <c r="D453" i="16"/>
  <c r="C453" i="16"/>
  <c r="B453" i="16"/>
  <c r="DL452" i="16"/>
  <c r="G452" i="16"/>
  <c r="E452" i="16"/>
  <c r="D452" i="16"/>
  <c r="C452" i="16"/>
  <c r="B452" i="16"/>
  <c r="DL451" i="16"/>
  <c r="G451" i="16"/>
  <c r="E451" i="16"/>
  <c r="D451" i="16"/>
  <c r="C451" i="16"/>
  <c r="B451" i="16"/>
  <c r="DL450" i="16"/>
  <c r="G450" i="16"/>
  <c r="E450" i="16"/>
  <c r="D450" i="16"/>
  <c r="C450" i="16"/>
  <c r="B450" i="16"/>
  <c r="C449" i="16"/>
  <c r="B449" i="16"/>
  <c r="C447" i="16"/>
  <c r="DL445" i="16"/>
  <c r="G445" i="16"/>
  <c r="F445" i="16"/>
  <c r="E445" i="16"/>
  <c r="C445" i="16"/>
  <c r="DL444" i="16"/>
  <c r="G444" i="16"/>
  <c r="F444" i="16"/>
  <c r="E444" i="16"/>
  <c r="C444" i="16"/>
  <c r="DL443" i="16"/>
  <c r="G443" i="16"/>
  <c r="E443" i="16"/>
  <c r="D443" i="16"/>
  <c r="C443" i="16"/>
  <c r="B443" i="16"/>
  <c r="DL442" i="16"/>
  <c r="G442" i="16"/>
  <c r="E442" i="16"/>
  <c r="D442" i="16"/>
  <c r="C442" i="16"/>
  <c r="B442" i="16"/>
  <c r="DL441" i="16"/>
  <c r="G441" i="16"/>
  <c r="E441" i="16"/>
  <c r="D441" i="16"/>
  <c r="C441" i="16"/>
  <c r="B441" i="16"/>
  <c r="DL440" i="16"/>
  <c r="G440" i="16"/>
  <c r="E440" i="16"/>
  <c r="D440" i="16"/>
  <c r="C440" i="16"/>
  <c r="B440" i="16"/>
  <c r="C439" i="16"/>
  <c r="B439" i="16"/>
  <c r="C437" i="16"/>
  <c r="DL435" i="16"/>
  <c r="G435" i="16"/>
  <c r="F435" i="16"/>
  <c r="E435" i="16"/>
  <c r="C435" i="16"/>
  <c r="DL434" i="16"/>
  <c r="G434" i="16"/>
  <c r="F434" i="16"/>
  <c r="E434" i="16"/>
  <c r="C434" i="16"/>
  <c r="DL433" i="16"/>
  <c r="G433" i="16"/>
  <c r="E433" i="16"/>
  <c r="D433" i="16"/>
  <c r="C433" i="16"/>
  <c r="B433" i="16"/>
  <c r="DL432" i="16"/>
  <c r="G432" i="16"/>
  <c r="E432" i="16"/>
  <c r="D432" i="16"/>
  <c r="C432" i="16"/>
  <c r="B432" i="16"/>
  <c r="DL431" i="16"/>
  <c r="G431" i="16"/>
  <c r="E431" i="16"/>
  <c r="D431" i="16"/>
  <c r="C431" i="16"/>
  <c r="B431" i="16"/>
  <c r="DL430" i="16"/>
  <c r="G430" i="16"/>
  <c r="E430" i="16"/>
  <c r="D430" i="16"/>
  <c r="C430" i="16"/>
  <c r="B430" i="16"/>
  <c r="DL429" i="16"/>
  <c r="G429" i="16"/>
  <c r="E429" i="16"/>
  <c r="D429" i="16"/>
  <c r="C429" i="16"/>
  <c r="B429" i="16"/>
  <c r="DL428" i="16"/>
  <c r="G428" i="16"/>
  <c r="E428" i="16"/>
  <c r="D428" i="16"/>
  <c r="C428" i="16"/>
  <c r="B428" i="16"/>
  <c r="DL427" i="16"/>
  <c r="G427" i="16"/>
  <c r="E427" i="16"/>
  <c r="D427" i="16"/>
  <c r="C427" i="16"/>
  <c r="B427" i="16"/>
  <c r="C426" i="16"/>
  <c r="B426" i="16"/>
  <c r="DL424" i="16"/>
  <c r="G424" i="16"/>
  <c r="F424" i="16"/>
  <c r="E424" i="16"/>
  <c r="C424" i="16"/>
  <c r="DL423" i="16"/>
  <c r="G423" i="16"/>
  <c r="E423" i="16"/>
  <c r="D423" i="16"/>
  <c r="C423" i="16"/>
  <c r="B423" i="16"/>
  <c r="DL422" i="16"/>
  <c r="G422" i="16"/>
  <c r="E422" i="16"/>
  <c r="D422" i="16"/>
  <c r="C422" i="16"/>
  <c r="B422" i="16"/>
  <c r="DL421" i="16"/>
  <c r="G421" i="16"/>
  <c r="E421" i="16"/>
  <c r="D421" i="16"/>
  <c r="C421" i="16"/>
  <c r="B421" i="16"/>
  <c r="DL420" i="16"/>
  <c r="G420" i="16"/>
  <c r="E420" i="16"/>
  <c r="D420" i="16"/>
  <c r="C420" i="16"/>
  <c r="B420" i="16"/>
  <c r="DL419" i="16"/>
  <c r="G419" i="16"/>
  <c r="E419" i="16"/>
  <c r="D419" i="16"/>
  <c r="C419" i="16"/>
  <c r="B419" i="16"/>
  <c r="DL418" i="16"/>
  <c r="G418" i="16"/>
  <c r="E418" i="16"/>
  <c r="D418" i="16"/>
  <c r="C418" i="16"/>
  <c r="B418" i="16"/>
  <c r="DL417" i="16"/>
  <c r="G417" i="16"/>
  <c r="E417" i="16"/>
  <c r="D417" i="16"/>
  <c r="C417" i="16"/>
  <c r="B417" i="16"/>
  <c r="DL416" i="16"/>
  <c r="G416" i="16"/>
  <c r="E416" i="16"/>
  <c r="D416" i="16"/>
  <c r="C416" i="16"/>
  <c r="B416" i="16"/>
  <c r="DL415" i="16"/>
  <c r="G415" i="16"/>
  <c r="E415" i="16"/>
  <c r="D415" i="16"/>
  <c r="C415" i="16"/>
  <c r="B415" i="16"/>
  <c r="C414" i="16"/>
  <c r="B414" i="16"/>
  <c r="DL412" i="16"/>
  <c r="G412" i="16"/>
  <c r="F412" i="16"/>
  <c r="E412" i="16"/>
  <c r="C412" i="16"/>
  <c r="DL411" i="16"/>
  <c r="G411" i="16"/>
  <c r="E411" i="16"/>
  <c r="D411" i="16"/>
  <c r="C411" i="16"/>
  <c r="B411" i="16"/>
  <c r="DL410" i="16"/>
  <c r="G410" i="16"/>
  <c r="E410" i="16"/>
  <c r="D410" i="16"/>
  <c r="C410" i="16"/>
  <c r="B410" i="16"/>
  <c r="DL409" i="16"/>
  <c r="G409" i="16"/>
  <c r="E409" i="16"/>
  <c r="D409" i="16"/>
  <c r="C409" i="16"/>
  <c r="B409" i="16"/>
  <c r="DL408" i="16"/>
  <c r="G408" i="16"/>
  <c r="E408" i="16"/>
  <c r="D408" i="16"/>
  <c r="C408" i="16"/>
  <c r="B408" i="16"/>
  <c r="DL407" i="16"/>
  <c r="G407" i="16"/>
  <c r="E407" i="16"/>
  <c r="D407" i="16"/>
  <c r="C407" i="16"/>
  <c r="B407" i="16"/>
  <c r="DL406" i="16"/>
  <c r="G406" i="16"/>
  <c r="E406" i="16"/>
  <c r="D406" i="16"/>
  <c r="C406" i="16"/>
  <c r="B406" i="16"/>
  <c r="DL405" i="16"/>
  <c r="G405" i="16"/>
  <c r="E405" i="16"/>
  <c r="D405" i="16"/>
  <c r="C405" i="16"/>
  <c r="B405" i="16"/>
  <c r="DL404" i="16"/>
  <c r="G404" i="16"/>
  <c r="E404" i="16"/>
  <c r="D404" i="16"/>
  <c r="C404" i="16"/>
  <c r="B404" i="16"/>
  <c r="C403" i="16"/>
  <c r="B403" i="16"/>
  <c r="DL401" i="16"/>
  <c r="G401" i="16"/>
  <c r="F401" i="16"/>
  <c r="E401" i="16"/>
  <c r="C401" i="16"/>
  <c r="DL400" i="16"/>
  <c r="G400" i="16"/>
  <c r="E400" i="16"/>
  <c r="D400" i="16"/>
  <c r="C400" i="16"/>
  <c r="B400" i="16"/>
  <c r="DL399" i="16"/>
  <c r="G399" i="16"/>
  <c r="E399" i="16"/>
  <c r="D399" i="16"/>
  <c r="C399" i="16"/>
  <c r="B399" i="16"/>
  <c r="DL398" i="16"/>
  <c r="G398" i="16"/>
  <c r="E398" i="16"/>
  <c r="D398" i="16"/>
  <c r="C398" i="16"/>
  <c r="B398" i="16"/>
  <c r="DL397" i="16"/>
  <c r="G397" i="16"/>
  <c r="E397" i="16"/>
  <c r="D397" i="16"/>
  <c r="C397" i="16"/>
  <c r="B397" i="16"/>
  <c r="DL396" i="16"/>
  <c r="G396" i="16"/>
  <c r="E396" i="16"/>
  <c r="D396" i="16"/>
  <c r="C396" i="16"/>
  <c r="B396" i="16"/>
  <c r="DL395" i="16"/>
  <c r="G395" i="16"/>
  <c r="E395" i="16"/>
  <c r="D395" i="16"/>
  <c r="C395" i="16"/>
  <c r="B395" i="16"/>
  <c r="DL394" i="16"/>
  <c r="G394" i="16"/>
  <c r="E394" i="16"/>
  <c r="D394" i="16"/>
  <c r="C394" i="16"/>
  <c r="B394" i="16"/>
  <c r="DL393" i="16"/>
  <c r="G393" i="16"/>
  <c r="E393" i="16"/>
  <c r="D393" i="16"/>
  <c r="C393" i="16"/>
  <c r="B393" i="16"/>
  <c r="DL392" i="16"/>
  <c r="G392" i="16"/>
  <c r="E392" i="16"/>
  <c r="D392" i="16"/>
  <c r="C392" i="16"/>
  <c r="B392" i="16"/>
  <c r="DL391" i="16"/>
  <c r="G391" i="16"/>
  <c r="E391" i="16"/>
  <c r="D391" i="16"/>
  <c r="C391" i="16"/>
  <c r="B391" i="16"/>
  <c r="DL390" i="16"/>
  <c r="G390" i="16"/>
  <c r="E390" i="16"/>
  <c r="D390" i="16"/>
  <c r="C390" i="16"/>
  <c r="B390" i="16"/>
  <c r="DL389" i="16"/>
  <c r="G389" i="16"/>
  <c r="E389" i="16"/>
  <c r="D389" i="16"/>
  <c r="C389" i="16"/>
  <c r="B389" i="16"/>
  <c r="C388" i="16"/>
  <c r="B388" i="16"/>
  <c r="C386" i="16"/>
  <c r="DL384" i="16"/>
  <c r="G384" i="16"/>
  <c r="F384" i="16"/>
  <c r="E384" i="16"/>
  <c r="C384" i="16"/>
  <c r="DL383" i="16"/>
  <c r="G383" i="16"/>
  <c r="F383" i="16"/>
  <c r="E383" i="16"/>
  <c r="C383" i="16"/>
  <c r="DL382" i="16"/>
  <c r="G382" i="16"/>
  <c r="E382" i="16"/>
  <c r="D382" i="16"/>
  <c r="C382" i="16"/>
  <c r="B382" i="16"/>
  <c r="DL381" i="16"/>
  <c r="G381" i="16"/>
  <c r="E381" i="16"/>
  <c r="D381" i="16"/>
  <c r="C381" i="16"/>
  <c r="B381" i="16"/>
  <c r="DL380" i="16"/>
  <c r="G380" i="16"/>
  <c r="E380" i="16"/>
  <c r="D380" i="16"/>
  <c r="C380" i="16"/>
  <c r="B380" i="16"/>
  <c r="DL379" i="16"/>
  <c r="G379" i="16"/>
  <c r="E379" i="16"/>
  <c r="D379" i="16"/>
  <c r="C379" i="16"/>
  <c r="B379" i="16"/>
  <c r="DL378" i="16"/>
  <c r="G378" i="16"/>
  <c r="E378" i="16"/>
  <c r="D378" i="16"/>
  <c r="C378" i="16"/>
  <c r="B378" i="16"/>
  <c r="DL377" i="16"/>
  <c r="G377" i="16"/>
  <c r="E377" i="16"/>
  <c r="D377" i="16"/>
  <c r="C377" i="16"/>
  <c r="B377" i="16"/>
  <c r="DL376" i="16"/>
  <c r="G376" i="16"/>
  <c r="E376" i="16"/>
  <c r="D376" i="16"/>
  <c r="C376" i="16"/>
  <c r="B376" i="16"/>
  <c r="C375" i="16"/>
  <c r="B375" i="16"/>
  <c r="DL373" i="16"/>
  <c r="G373" i="16"/>
  <c r="F373" i="16"/>
  <c r="E373" i="16"/>
  <c r="C373" i="16"/>
  <c r="DL372" i="16"/>
  <c r="G372" i="16"/>
  <c r="E372" i="16"/>
  <c r="D372" i="16"/>
  <c r="C372" i="16"/>
  <c r="B372" i="16"/>
  <c r="DL371" i="16"/>
  <c r="G371" i="16"/>
  <c r="E371" i="16"/>
  <c r="D371" i="16"/>
  <c r="C371" i="16"/>
  <c r="B371" i="16"/>
  <c r="DL370" i="16"/>
  <c r="G370" i="16"/>
  <c r="E370" i="16"/>
  <c r="D370" i="16"/>
  <c r="C370" i="16"/>
  <c r="B370" i="16"/>
  <c r="DL369" i="16"/>
  <c r="G369" i="16"/>
  <c r="E369" i="16"/>
  <c r="D369" i="16"/>
  <c r="C369" i="16"/>
  <c r="B369" i="16"/>
  <c r="DL368" i="16"/>
  <c r="G368" i="16"/>
  <c r="E368" i="16"/>
  <c r="D368" i="16"/>
  <c r="C368" i="16"/>
  <c r="B368" i="16"/>
  <c r="DL367" i="16"/>
  <c r="G367" i="16"/>
  <c r="E367" i="16"/>
  <c r="D367" i="16"/>
  <c r="C367" i="16"/>
  <c r="B367" i="16"/>
  <c r="DL366" i="16"/>
  <c r="G366" i="16"/>
  <c r="E366" i="16"/>
  <c r="D366" i="16"/>
  <c r="C366" i="16"/>
  <c r="B366" i="16"/>
  <c r="C365" i="16"/>
  <c r="B365" i="16"/>
  <c r="C363" i="16"/>
  <c r="DL361" i="16"/>
  <c r="G361" i="16"/>
  <c r="F361" i="16"/>
  <c r="E361" i="16"/>
  <c r="C361" i="16"/>
  <c r="DL360" i="16"/>
  <c r="G360" i="16"/>
  <c r="F360" i="16"/>
  <c r="E360" i="16"/>
  <c r="C360" i="16"/>
  <c r="DL359" i="16"/>
  <c r="G359" i="16"/>
  <c r="E359" i="16"/>
  <c r="D359" i="16"/>
  <c r="C359" i="16"/>
  <c r="B359" i="16"/>
  <c r="DL358" i="16"/>
  <c r="G358" i="16"/>
  <c r="E358" i="16"/>
  <c r="D358" i="16"/>
  <c r="C358" i="16"/>
  <c r="B358" i="16"/>
  <c r="DL357" i="16"/>
  <c r="G357" i="16"/>
  <c r="E357" i="16"/>
  <c r="D357" i="16"/>
  <c r="C357" i="16"/>
  <c r="B357" i="16"/>
  <c r="DL356" i="16"/>
  <c r="G356" i="16"/>
  <c r="E356" i="16"/>
  <c r="D356" i="16"/>
  <c r="C356" i="16"/>
  <c r="B356" i="16"/>
  <c r="C355" i="16"/>
  <c r="B355" i="16"/>
  <c r="DL353" i="16"/>
  <c r="G353" i="16"/>
  <c r="F353" i="16"/>
  <c r="E353" i="16"/>
  <c r="C353" i="16"/>
  <c r="DL352" i="16"/>
  <c r="G352" i="16"/>
  <c r="E352" i="16"/>
  <c r="D352" i="16"/>
  <c r="C352" i="16"/>
  <c r="B352" i="16"/>
  <c r="DL351" i="16"/>
  <c r="G351" i="16"/>
  <c r="E351" i="16"/>
  <c r="D351" i="16"/>
  <c r="C351" i="16"/>
  <c r="B351" i="16"/>
  <c r="DL350" i="16"/>
  <c r="G350" i="16"/>
  <c r="E350" i="16"/>
  <c r="D350" i="16"/>
  <c r="C350" i="16"/>
  <c r="B350" i="16"/>
  <c r="DL349" i="16"/>
  <c r="G349" i="16"/>
  <c r="E349" i="16"/>
  <c r="D349" i="16"/>
  <c r="C349" i="16"/>
  <c r="B349" i="16"/>
  <c r="DL348" i="16"/>
  <c r="G348" i="16"/>
  <c r="E348" i="16"/>
  <c r="D348" i="16"/>
  <c r="C348" i="16"/>
  <c r="B348" i="16"/>
  <c r="C347" i="16"/>
  <c r="B347" i="16"/>
  <c r="DL345" i="16"/>
  <c r="G345" i="16"/>
  <c r="F345" i="16"/>
  <c r="E345" i="16"/>
  <c r="C345" i="16"/>
  <c r="DL344" i="16"/>
  <c r="G344" i="16"/>
  <c r="E344" i="16"/>
  <c r="D344" i="16"/>
  <c r="C344" i="16"/>
  <c r="B344" i="16"/>
  <c r="DL343" i="16"/>
  <c r="G343" i="16"/>
  <c r="E343" i="16"/>
  <c r="D343" i="16"/>
  <c r="C343" i="16"/>
  <c r="B343" i="16"/>
  <c r="DL342" i="16"/>
  <c r="G342" i="16"/>
  <c r="E342" i="16"/>
  <c r="D342" i="16"/>
  <c r="C342" i="16"/>
  <c r="B342" i="16"/>
  <c r="DL341" i="16"/>
  <c r="G341" i="16"/>
  <c r="E341" i="16"/>
  <c r="D341" i="16"/>
  <c r="C341" i="16"/>
  <c r="B341" i="16"/>
  <c r="DL340" i="16"/>
  <c r="G340" i="16"/>
  <c r="E340" i="16"/>
  <c r="D340" i="16"/>
  <c r="C340" i="16"/>
  <c r="B340" i="16"/>
  <c r="DL339" i="16"/>
  <c r="G339" i="16"/>
  <c r="E339" i="16"/>
  <c r="D339" i="16"/>
  <c r="C339" i="16"/>
  <c r="B339" i="16"/>
  <c r="DL338" i="16"/>
  <c r="G338" i="16"/>
  <c r="E338" i="16"/>
  <c r="D338" i="16"/>
  <c r="C338" i="16"/>
  <c r="B338" i="16"/>
  <c r="C337" i="16"/>
  <c r="B337" i="16"/>
  <c r="DL335" i="16"/>
  <c r="G335" i="16"/>
  <c r="F335" i="16"/>
  <c r="E335" i="16"/>
  <c r="C335" i="16"/>
  <c r="DL334" i="16"/>
  <c r="G334" i="16"/>
  <c r="E334" i="16"/>
  <c r="D334" i="16"/>
  <c r="C334" i="16"/>
  <c r="B334" i="16"/>
  <c r="DL333" i="16"/>
  <c r="G333" i="16"/>
  <c r="E333" i="16"/>
  <c r="D333" i="16"/>
  <c r="C333" i="16"/>
  <c r="B333" i="16"/>
  <c r="DL332" i="16"/>
  <c r="G332" i="16"/>
  <c r="E332" i="16"/>
  <c r="D332" i="16"/>
  <c r="C332" i="16"/>
  <c r="B332" i="16"/>
  <c r="DL331" i="16"/>
  <c r="G331" i="16"/>
  <c r="E331" i="16"/>
  <c r="D331" i="16"/>
  <c r="C331" i="16"/>
  <c r="B331" i="16"/>
  <c r="DL330" i="16"/>
  <c r="G330" i="16"/>
  <c r="E330" i="16"/>
  <c r="D330" i="16"/>
  <c r="C330" i="16"/>
  <c r="B330" i="16"/>
  <c r="DL329" i="16"/>
  <c r="G329" i="16"/>
  <c r="E329" i="16"/>
  <c r="D329" i="16"/>
  <c r="C329" i="16"/>
  <c r="B329" i="16"/>
  <c r="DL328" i="16"/>
  <c r="G328" i="16"/>
  <c r="E328" i="16"/>
  <c r="D328" i="16"/>
  <c r="C328" i="16"/>
  <c r="B328" i="16"/>
  <c r="C327" i="16"/>
  <c r="B327" i="16"/>
  <c r="C325" i="16"/>
  <c r="DL323" i="16"/>
  <c r="F323" i="16"/>
  <c r="C323" i="16"/>
  <c r="DL322" i="16"/>
  <c r="F322" i="16"/>
  <c r="C322" i="16"/>
  <c r="DL321" i="16"/>
  <c r="D321" i="16"/>
  <c r="C321" i="16"/>
  <c r="B321" i="16"/>
  <c r="DL320" i="16"/>
  <c r="D320" i="16"/>
  <c r="C320" i="16"/>
  <c r="B320" i="16"/>
  <c r="DL319" i="16"/>
  <c r="D319" i="16"/>
  <c r="C319" i="16"/>
  <c r="B319" i="16"/>
  <c r="DL318" i="16"/>
  <c r="D318" i="16"/>
  <c r="C318" i="16"/>
  <c r="B318" i="16"/>
  <c r="DL317" i="16"/>
  <c r="D317" i="16"/>
  <c r="C317" i="16"/>
  <c r="B317" i="16"/>
  <c r="DL316" i="16"/>
  <c r="D316" i="16"/>
  <c r="C316" i="16"/>
  <c r="B316" i="16"/>
  <c r="DL315" i="16"/>
  <c r="D315" i="16"/>
  <c r="C315" i="16"/>
  <c r="B315" i="16"/>
  <c r="DL314" i="16"/>
  <c r="D314" i="16"/>
  <c r="C314" i="16"/>
  <c r="B314" i="16"/>
  <c r="C313" i="16"/>
  <c r="B313" i="16"/>
  <c r="DL311" i="16"/>
  <c r="F311" i="16"/>
  <c r="C311" i="16"/>
  <c r="DL310" i="16"/>
  <c r="D310" i="16"/>
  <c r="C310" i="16"/>
  <c r="B310" i="16"/>
  <c r="DL309" i="16"/>
  <c r="D309" i="16"/>
  <c r="C309" i="16"/>
  <c r="B309" i="16"/>
  <c r="DL308" i="16"/>
  <c r="D308" i="16"/>
  <c r="C308" i="16"/>
  <c r="B308" i="16"/>
  <c r="DL307" i="16"/>
  <c r="D307" i="16"/>
  <c r="C307" i="16"/>
  <c r="B307" i="16"/>
  <c r="DL306" i="16"/>
  <c r="D306" i="16"/>
  <c r="C306" i="16"/>
  <c r="B306" i="16"/>
  <c r="DL305" i="16"/>
  <c r="D305" i="16"/>
  <c r="C305" i="16"/>
  <c r="B305" i="16"/>
  <c r="DL304" i="16"/>
  <c r="D304" i="16"/>
  <c r="C304" i="16"/>
  <c r="B304" i="16"/>
  <c r="DL303" i="16"/>
  <c r="D303" i="16"/>
  <c r="C303" i="16"/>
  <c r="B303" i="16"/>
  <c r="DL302" i="16"/>
  <c r="D302" i="16"/>
  <c r="C302" i="16"/>
  <c r="B302" i="16"/>
  <c r="DL301" i="16"/>
  <c r="D301" i="16"/>
  <c r="C301" i="16"/>
  <c r="B301" i="16"/>
  <c r="DL300" i="16"/>
  <c r="D300" i="16"/>
  <c r="C300" i="16"/>
  <c r="B300" i="16"/>
  <c r="DL299" i="16"/>
  <c r="D299" i="16"/>
  <c r="C299" i="16"/>
  <c r="B299" i="16"/>
  <c r="DL298" i="16"/>
  <c r="D298" i="16"/>
  <c r="C298" i="16"/>
  <c r="B298" i="16"/>
  <c r="C297" i="16"/>
  <c r="B297" i="16"/>
  <c r="DL295" i="16"/>
  <c r="F295" i="16"/>
  <c r="C295" i="16"/>
  <c r="DL294" i="16"/>
  <c r="D294" i="16"/>
  <c r="C294" i="16"/>
  <c r="B294" i="16"/>
  <c r="DL293" i="16"/>
  <c r="D293" i="16"/>
  <c r="C293" i="16"/>
  <c r="B293" i="16"/>
  <c r="DL292" i="16"/>
  <c r="D292" i="16"/>
  <c r="C292" i="16"/>
  <c r="B292" i="16"/>
  <c r="DL291" i="16"/>
  <c r="D291" i="16"/>
  <c r="C291" i="16"/>
  <c r="B291" i="16"/>
  <c r="DL290" i="16"/>
  <c r="D290" i="16"/>
  <c r="C290" i="16"/>
  <c r="B290" i="16"/>
  <c r="DL289" i="16"/>
  <c r="D289" i="16"/>
  <c r="C289" i="16"/>
  <c r="B289" i="16"/>
  <c r="DL288" i="16"/>
  <c r="D288" i="16"/>
  <c r="C288" i="16"/>
  <c r="B288" i="16"/>
  <c r="C287" i="16"/>
  <c r="B287" i="16"/>
  <c r="DL285" i="16"/>
  <c r="F285" i="16"/>
  <c r="C285" i="16"/>
  <c r="DL284" i="16"/>
  <c r="D284" i="16"/>
  <c r="C284" i="16"/>
  <c r="B284" i="16"/>
  <c r="DL283" i="16"/>
  <c r="D283" i="16"/>
  <c r="C283" i="16"/>
  <c r="B283" i="16"/>
  <c r="DL282" i="16"/>
  <c r="D282" i="16"/>
  <c r="C282" i="16"/>
  <c r="B282" i="16"/>
  <c r="DL281" i="16"/>
  <c r="D281" i="16"/>
  <c r="C281" i="16"/>
  <c r="B281" i="16"/>
  <c r="DL280" i="16"/>
  <c r="D280" i="16"/>
  <c r="C280" i="16"/>
  <c r="B280" i="16"/>
  <c r="DL279" i="16"/>
  <c r="D279" i="16"/>
  <c r="C279" i="16"/>
  <c r="B279" i="16"/>
  <c r="DL278" i="16"/>
  <c r="D278" i="16"/>
  <c r="C278" i="16"/>
  <c r="B278" i="16"/>
  <c r="DL277" i="16"/>
  <c r="D277" i="16"/>
  <c r="C277" i="16"/>
  <c r="B277" i="16"/>
  <c r="C276" i="16"/>
  <c r="B276" i="16"/>
  <c r="C274" i="16"/>
  <c r="DL272" i="16"/>
  <c r="F272" i="16"/>
  <c r="C272" i="16"/>
  <c r="DL271" i="16"/>
  <c r="F271" i="16"/>
  <c r="C271" i="16"/>
  <c r="DL270" i="16"/>
  <c r="D270" i="16"/>
  <c r="C270" i="16"/>
  <c r="B270" i="16"/>
  <c r="DL269" i="16"/>
  <c r="D269" i="16"/>
  <c r="C269" i="16"/>
  <c r="B269" i="16"/>
  <c r="DL268" i="16"/>
  <c r="D268" i="16"/>
  <c r="C268" i="16"/>
  <c r="B268" i="16"/>
  <c r="DL267" i="16"/>
  <c r="D267" i="16"/>
  <c r="C267" i="16"/>
  <c r="B267" i="16"/>
  <c r="C266" i="16"/>
  <c r="B266" i="16"/>
  <c r="DL264" i="16"/>
  <c r="F264" i="16"/>
  <c r="C264" i="16"/>
  <c r="DL263" i="16"/>
  <c r="D263" i="16"/>
  <c r="C263" i="16"/>
  <c r="B263" i="16"/>
  <c r="DL262" i="16"/>
  <c r="D262" i="16"/>
  <c r="C262" i="16"/>
  <c r="B262" i="16"/>
  <c r="DL261" i="16"/>
  <c r="D261" i="16"/>
  <c r="C261" i="16"/>
  <c r="B261" i="16"/>
  <c r="DL260" i="16"/>
  <c r="D260" i="16"/>
  <c r="C260" i="16"/>
  <c r="B260" i="16"/>
  <c r="DL259" i="16"/>
  <c r="D259" i="16"/>
  <c r="C259" i="16"/>
  <c r="B259" i="16"/>
  <c r="DL258" i="16"/>
  <c r="D258" i="16"/>
  <c r="C258" i="16"/>
  <c r="B258" i="16"/>
  <c r="C257" i="16"/>
  <c r="B257" i="16"/>
  <c r="DL255" i="16"/>
  <c r="F255" i="16"/>
  <c r="C255" i="16"/>
  <c r="DL254" i="16"/>
  <c r="D254" i="16"/>
  <c r="C254" i="16"/>
  <c r="B254" i="16"/>
  <c r="DL253" i="16"/>
  <c r="D253" i="16"/>
  <c r="C253" i="16"/>
  <c r="B253" i="16"/>
  <c r="DL252" i="16"/>
  <c r="D252" i="16"/>
  <c r="C252" i="16"/>
  <c r="B252" i="16"/>
  <c r="DL251" i="16"/>
  <c r="D251" i="16"/>
  <c r="C251" i="16"/>
  <c r="B251" i="16"/>
  <c r="DL250" i="16"/>
  <c r="D250" i="16"/>
  <c r="C250" i="16"/>
  <c r="B250" i="16"/>
  <c r="DL249" i="16"/>
  <c r="D249" i="16"/>
  <c r="C249" i="16"/>
  <c r="B249" i="16"/>
  <c r="C248" i="16"/>
  <c r="B248" i="16"/>
  <c r="B247" i="16"/>
  <c r="DL246" i="16"/>
  <c r="F246" i="16"/>
  <c r="C246" i="16"/>
  <c r="DL245" i="16"/>
  <c r="D245" i="16"/>
  <c r="C245" i="16"/>
  <c r="B245" i="16"/>
  <c r="DL244" i="16"/>
  <c r="D244" i="16"/>
  <c r="C244" i="16"/>
  <c r="B244" i="16"/>
  <c r="DL243" i="16"/>
  <c r="D243" i="16"/>
  <c r="C243" i="16"/>
  <c r="B243" i="16"/>
  <c r="DL242" i="16"/>
  <c r="D242" i="16"/>
  <c r="C242" i="16"/>
  <c r="B242" i="16"/>
  <c r="DL241" i="16"/>
  <c r="D241" i="16"/>
  <c r="C241" i="16"/>
  <c r="B241" i="16"/>
  <c r="DL240" i="16"/>
  <c r="D240" i="16"/>
  <c r="C240" i="16"/>
  <c r="B240" i="16"/>
  <c r="C239" i="16"/>
  <c r="B239" i="16"/>
  <c r="B238" i="16"/>
  <c r="DL237" i="16"/>
  <c r="F237" i="16"/>
  <c r="C237" i="16"/>
  <c r="DL236" i="16"/>
  <c r="D236" i="16"/>
  <c r="C236" i="16"/>
  <c r="B236" i="16"/>
  <c r="DL235" i="16"/>
  <c r="D235" i="16"/>
  <c r="C235" i="16"/>
  <c r="B235" i="16"/>
  <c r="DL234" i="16"/>
  <c r="D234" i="16"/>
  <c r="C234" i="16"/>
  <c r="B234" i="16"/>
  <c r="DL233" i="16"/>
  <c r="D233" i="16"/>
  <c r="C233" i="16"/>
  <c r="B233" i="16"/>
  <c r="DL232" i="16"/>
  <c r="D232" i="16"/>
  <c r="C232" i="16"/>
  <c r="B232" i="16"/>
  <c r="DL231" i="16"/>
  <c r="D231" i="16"/>
  <c r="C231" i="16"/>
  <c r="B231" i="16"/>
  <c r="DL230" i="16"/>
  <c r="D230" i="16"/>
  <c r="C230" i="16"/>
  <c r="B230" i="16"/>
  <c r="C229" i="16"/>
  <c r="B229" i="16"/>
  <c r="B228" i="16"/>
  <c r="DL227" i="16"/>
  <c r="F227" i="16"/>
  <c r="C227" i="16"/>
  <c r="DL226" i="16"/>
  <c r="D226" i="16"/>
  <c r="C226" i="16"/>
  <c r="B226" i="16"/>
  <c r="DL225" i="16"/>
  <c r="D225" i="16"/>
  <c r="C225" i="16"/>
  <c r="B225" i="16"/>
  <c r="DL224" i="16"/>
  <c r="D224" i="16"/>
  <c r="C224" i="16"/>
  <c r="B224" i="16"/>
  <c r="DL223" i="16"/>
  <c r="D223" i="16"/>
  <c r="C223" i="16"/>
  <c r="B223" i="16"/>
  <c r="DL222" i="16"/>
  <c r="D222" i="16"/>
  <c r="C222" i="16"/>
  <c r="B222" i="16"/>
  <c r="DL221" i="16"/>
  <c r="D221" i="16"/>
  <c r="C221" i="16"/>
  <c r="B221" i="16"/>
  <c r="DL220" i="16"/>
  <c r="D220" i="16"/>
  <c r="C220" i="16"/>
  <c r="B220" i="16"/>
  <c r="DL219" i="16"/>
  <c r="D219" i="16"/>
  <c r="C219" i="16"/>
  <c r="B219" i="16"/>
  <c r="DL218" i="16"/>
  <c r="D218" i="16"/>
  <c r="C218" i="16"/>
  <c r="B218" i="16"/>
  <c r="DL217" i="16"/>
  <c r="D217" i="16"/>
  <c r="C217" i="16"/>
  <c r="B217" i="16"/>
  <c r="DL216" i="16"/>
  <c r="D216" i="16"/>
  <c r="C216" i="16"/>
  <c r="B216" i="16"/>
  <c r="C215" i="16"/>
  <c r="B215" i="16"/>
  <c r="B214" i="16"/>
  <c r="C213" i="16"/>
  <c r="DL211" i="16"/>
  <c r="F211" i="16"/>
  <c r="C211" i="16"/>
  <c r="DL210" i="16"/>
  <c r="F210" i="16"/>
  <c r="C210" i="16"/>
  <c r="DL209" i="16"/>
  <c r="D209" i="16"/>
  <c r="C209" i="16"/>
  <c r="B209" i="16"/>
  <c r="DL208" i="16"/>
  <c r="D208" i="16"/>
  <c r="C208" i="16"/>
  <c r="B208" i="16"/>
  <c r="DL207" i="16"/>
  <c r="D207" i="16"/>
  <c r="C207" i="16"/>
  <c r="B207" i="16"/>
  <c r="DL206" i="16"/>
  <c r="D206" i="16"/>
  <c r="C206" i="16"/>
  <c r="B206" i="16"/>
  <c r="DL205" i="16"/>
  <c r="D205" i="16"/>
  <c r="C205" i="16"/>
  <c r="B205" i="16"/>
  <c r="DL204" i="16"/>
  <c r="D204" i="16"/>
  <c r="C204" i="16"/>
  <c r="B204" i="16"/>
  <c r="DL203" i="16"/>
  <c r="D203" i="16"/>
  <c r="C203" i="16"/>
  <c r="B203" i="16"/>
  <c r="DL202" i="16"/>
  <c r="D202" i="16"/>
  <c r="C202" i="16"/>
  <c r="B202" i="16"/>
  <c r="DL201" i="16"/>
  <c r="D201" i="16"/>
  <c r="C201" i="16"/>
  <c r="B201" i="16"/>
  <c r="DL200" i="16"/>
  <c r="D200" i="16"/>
  <c r="C200" i="16"/>
  <c r="B200" i="16"/>
  <c r="C199" i="16"/>
  <c r="B199" i="16"/>
  <c r="B198" i="16"/>
  <c r="DL197" i="16"/>
  <c r="F197" i="16"/>
  <c r="C197" i="16"/>
  <c r="DL196" i="16"/>
  <c r="D196" i="16"/>
  <c r="C196" i="16"/>
  <c r="B196" i="16"/>
  <c r="DL195" i="16"/>
  <c r="D195" i="16"/>
  <c r="C195" i="16"/>
  <c r="B195" i="16"/>
  <c r="DL194" i="16"/>
  <c r="D194" i="16"/>
  <c r="C194" i="16"/>
  <c r="B194" i="16"/>
  <c r="DL193" i="16"/>
  <c r="D193" i="16"/>
  <c r="C193" i="16"/>
  <c r="B193" i="16"/>
  <c r="DL192" i="16"/>
  <c r="D192" i="16"/>
  <c r="C192" i="16"/>
  <c r="B192" i="16"/>
  <c r="DL191" i="16"/>
  <c r="D191" i="16"/>
  <c r="C191" i="16"/>
  <c r="B191" i="16"/>
  <c r="DL190" i="16"/>
  <c r="D190" i="16"/>
  <c r="C190" i="16"/>
  <c r="B190" i="16"/>
  <c r="DL189" i="16"/>
  <c r="D189" i="16"/>
  <c r="C189" i="16"/>
  <c r="B189" i="16"/>
  <c r="DL188" i="16"/>
  <c r="D188" i="16"/>
  <c r="C188" i="16"/>
  <c r="B188" i="16"/>
  <c r="DL187" i="16"/>
  <c r="D187" i="16"/>
  <c r="C187" i="16"/>
  <c r="B187" i="16"/>
  <c r="DL186" i="16"/>
  <c r="D186" i="16"/>
  <c r="C186" i="16"/>
  <c r="B186" i="16"/>
  <c r="C185" i="16"/>
  <c r="B185" i="16"/>
  <c r="B184" i="16"/>
  <c r="DL183" i="16"/>
  <c r="F183" i="16"/>
  <c r="C183" i="16"/>
  <c r="DL182" i="16"/>
  <c r="D182" i="16"/>
  <c r="C182" i="16"/>
  <c r="B182" i="16"/>
  <c r="DL181" i="16"/>
  <c r="D181" i="16"/>
  <c r="C181" i="16"/>
  <c r="B181" i="16"/>
  <c r="DL180" i="16"/>
  <c r="D180" i="16"/>
  <c r="C180" i="16"/>
  <c r="B180" i="16"/>
  <c r="DL179" i="16"/>
  <c r="D179" i="16"/>
  <c r="C179" i="16"/>
  <c r="B179" i="16"/>
  <c r="DL178" i="16"/>
  <c r="D178" i="16"/>
  <c r="C178" i="16"/>
  <c r="B178" i="16"/>
  <c r="DL177" i="16"/>
  <c r="D177" i="16"/>
  <c r="C177" i="16"/>
  <c r="B177" i="16"/>
  <c r="DL176" i="16"/>
  <c r="D176" i="16"/>
  <c r="C176" i="16"/>
  <c r="B176" i="16"/>
  <c r="DL175" i="16"/>
  <c r="D175" i="16"/>
  <c r="C175" i="16"/>
  <c r="B175" i="16"/>
  <c r="DL174" i="16"/>
  <c r="D174" i="16"/>
  <c r="C174" i="16"/>
  <c r="B174" i="16"/>
  <c r="DL173" i="16"/>
  <c r="D173" i="16"/>
  <c r="C173" i="16"/>
  <c r="B173" i="16"/>
  <c r="DL172" i="16"/>
  <c r="D172" i="16"/>
  <c r="C172" i="16"/>
  <c r="B172" i="16"/>
  <c r="DL171" i="16"/>
  <c r="D171" i="16"/>
  <c r="C171" i="16"/>
  <c r="B171" i="16"/>
  <c r="DL170" i="16"/>
  <c r="D170" i="16"/>
  <c r="C170" i="16"/>
  <c r="B170" i="16"/>
  <c r="DL169" i="16"/>
  <c r="D169" i="16"/>
  <c r="C169" i="16"/>
  <c r="B169" i="16"/>
  <c r="DL168" i="16"/>
  <c r="D168" i="16"/>
  <c r="C168" i="16"/>
  <c r="B168" i="16"/>
  <c r="DL167" i="16"/>
  <c r="D167" i="16"/>
  <c r="C167" i="16"/>
  <c r="B167" i="16"/>
  <c r="DL166" i="16"/>
  <c r="D166" i="16"/>
  <c r="C166" i="16"/>
  <c r="B166" i="16"/>
  <c r="DL165" i="16"/>
  <c r="D165" i="16"/>
  <c r="C165" i="16"/>
  <c r="B165" i="16"/>
  <c r="DL164" i="16"/>
  <c r="D164" i="16"/>
  <c r="C164" i="16"/>
  <c r="B164" i="16"/>
  <c r="DL163" i="16"/>
  <c r="D163" i="16"/>
  <c r="C163" i="16"/>
  <c r="B163" i="16"/>
  <c r="DL162" i="16"/>
  <c r="D162" i="16"/>
  <c r="C162" i="16"/>
  <c r="B162" i="16"/>
  <c r="C161" i="16"/>
  <c r="B161" i="16"/>
  <c r="B160" i="16"/>
  <c r="C159" i="16"/>
  <c r="DL157" i="16"/>
  <c r="G157" i="16"/>
  <c r="F157" i="16"/>
  <c r="E157" i="16"/>
  <c r="C157" i="16"/>
  <c r="DL156" i="16"/>
  <c r="G156" i="16"/>
  <c r="F156" i="16"/>
  <c r="E156" i="16"/>
  <c r="C156" i="16"/>
  <c r="DL155" i="16"/>
  <c r="G155" i="16"/>
  <c r="E155" i="16"/>
  <c r="D155" i="16"/>
  <c r="C155" i="16"/>
  <c r="B155" i="16"/>
  <c r="DL154" i="16"/>
  <c r="G154" i="16"/>
  <c r="E154" i="16"/>
  <c r="D154" i="16"/>
  <c r="C154" i="16"/>
  <c r="B154" i="16"/>
  <c r="DL153" i="16"/>
  <c r="G153" i="16"/>
  <c r="E153" i="16"/>
  <c r="D153" i="16"/>
  <c r="C153" i="16"/>
  <c r="B153" i="16"/>
  <c r="DL152" i="16"/>
  <c r="G152" i="16"/>
  <c r="E152" i="16"/>
  <c r="D152" i="16"/>
  <c r="C152" i="16"/>
  <c r="B152" i="16"/>
  <c r="DL151" i="16"/>
  <c r="G151" i="16"/>
  <c r="E151" i="16"/>
  <c r="D151" i="16"/>
  <c r="C151" i="16"/>
  <c r="B151" i="16"/>
  <c r="DL150" i="16"/>
  <c r="G150" i="16"/>
  <c r="E150" i="16"/>
  <c r="D150" i="16"/>
  <c r="C150" i="16"/>
  <c r="B150" i="16"/>
  <c r="C149" i="16"/>
  <c r="B149" i="16"/>
  <c r="B148" i="16"/>
  <c r="DL147" i="16"/>
  <c r="G147" i="16"/>
  <c r="F147" i="16"/>
  <c r="E147" i="16"/>
  <c r="C147" i="16"/>
  <c r="DL146" i="16"/>
  <c r="G146" i="16"/>
  <c r="E146" i="16"/>
  <c r="D146" i="16"/>
  <c r="C146" i="16"/>
  <c r="B146" i="16"/>
  <c r="DL145" i="16"/>
  <c r="G145" i="16"/>
  <c r="E145" i="16"/>
  <c r="D145" i="16"/>
  <c r="C145" i="16"/>
  <c r="B145" i="16"/>
  <c r="DL144" i="16"/>
  <c r="G144" i="16"/>
  <c r="E144" i="16"/>
  <c r="D144" i="16"/>
  <c r="C144" i="16"/>
  <c r="B144" i="16"/>
  <c r="DL143" i="16"/>
  <c r="G143" i="16"/>
  <c r="E143" i="16"/>
  <c r="D143" i="16"/>
  <c r="C143" i="16"/>
  <c r="B143" i="16"/>
  <c r="DL142" i="16"/>
  <c r="G142" i="16"/>
  <c r="E142" i="16"/>
  <c r="D142" i="16"/>
  <c r="C142" i="16"/>
  <c r="B142" i="16"/>
  <c r="DL141" i="16"/>
  <c r="G141" i="16"/>
  <c r="E141" i="16"/>
  <c r="D141" i="16"/>
  <c r="C141" i="16"/>
  <c r="B141" i="16"/>
  <c r="DL140" i="16"/>
  <c r="G140" i="16"/>
  <c r="E140" i="16"/>
  <c r="D140" i="16"/>
  <c r="C140" i="16"/>
  <c r="B140" i="16"/>
  <c r="C139" i="16"/>
  <c r="B139" i="16"/>
  <c r="B138" i="16"/>
  <c r="DL137" i="16"/>
  <c r="G137" i="16"/>
  <c r="F137" i="16"/>
  <c r="E137" i="16"/>
  <c r="C137" i="16"/>
  <c r="DL136" i="16"/>
  <c r="G136" i="16"/>
  <c r="E136" i="16"/>
  <c r="D136" i="16"/>
  <c r="C136" i="16"/>
  <c r="B136" i="16"/>
  <c r="DL135" i="16"/>
  <c r="G135" i="16"/>
  <c r="E135" i="16"/>
  <c r="D135" i="16"/>
  <c r="C135" i="16"/>
  <c r="B135" i="16"/>
  <c r="DL134" i="16"/>
  <c r="G134" i="16"/>
  <c r="E134" i="16"/>
  <c r="D134" i="16"/>
  <c r="C134" i="16"/>
  <c r="B134" i="16"/>
  <c r="DL133" i="16"/>
  <c r="G133" i="16"/>
  <c r="E133" i="16"/>
  <c r="D133" i="16"/>
  <c r="C133" i="16"/>
  <c r="B133" i="16"/>
  <c r="DL132" i="16"/>
  <c r="G132" i="16"/>
  <c r="E132" i="16"/>
  <c r="D132" i="16"/>
  <c r="C132" i="16"/>
  <c r="B132" i="16"/>
  <c r="DL131" i="16"/>
  <c r="G131" i="16"/>
  <c r="E131" i="16"/>
  <c r="D131" i="16"/>
  <c r="C131" i="16"/>
  <c r="B131" i="16"/>
  <c r="C130" i="16"/>
  <c r="B130" i="16"/>
  <c r="B129" i="16"/>
  <c r="DL128" i="16"/>
  <c r="G128" i="16"/>
  <c r="F128" i="16"/>
  <c r="E128" i="16"/>
  <c r="C128" i="16"/>
  <c r="DL127" i="16"/>
  <c r="G127" i="16"/>
  <c r="E127" i="16"/>
  <c r="D127" i="16"/>
  <c r="C127" i="16"/>
  <c r="B127" i="16"/>
  <c r="DL126" i="16"/>
  <c r="G126" i="16"/>
  <c r="E126" i="16"/>
  <c r="D126" i="16"/>
  <c r="C126" i="16"/>
  <c r="B126" i="16"/>
  <c r="DL125" i="16"/>
  <c r="G125" i="16"/>
  <c r="E125" i="16"/>
  <c r="D125" i="16"/>
  <c r="C125" i="16"/>
  <c r="B125" i="16"/>
  <c r="DL124" i="16"/>
  <c r="G124" i="16"/>
  <c r="E124" i="16"/>
  <c r="D124" i="16"/>
  <c r="C124" i="16"/>
  <c r="B124" i="16"/>
  <c r="DL123" i="16"/>
  <c r="G123" i="16"/>
  <c r="E123" i="16"/>
  <c r="D123" i="16"/>
  <c r="C123" i="16"/>
  <c r="B123" i="16"/>
  <c r="DL122" i="16"/>
  <c r="G122" i="16"/>
  <c r="E122" i="16"/>
  <c r="D122" i="16"/>
  <c r="C122" i="16"/>
  <c r="B122" i="16"/>
  <c r="DL121" i="16"/>
  <c r="G121" i="16"/>
  <c r="E121" i="16"/>
  <c r="D121" i="16"/>
  <c r="C121" i="16"/>
  <c r="B121" i="16"/>
  <c r="DL120" i="16"/>
  <c r="G120" i="16"/>
  <c r="E120" i="16"/>
  <c r="D120" i="16"/>
  <c r="C120" i="16"/>
  <c r="B120" i="16"/>
  <c r="DL119" i="16"/>
  <c r="G119" i="16"/>
  <c r="E119" i="16"/>
  <c r="D119" i="16"/>
  <c r="C119" i="16"/>
  <c r="B119" i="16"/>
  <c r="DL118" i="16"/>
  <c r="G118" i="16"/>
  <c r="E118" i="16"/>
  <c r="D118" i="16"/>
  <c r="C118" i="16"/>
  <c r="B118" i="16"/>
  <c r="C117" i="16"/>
  <c r="B117" i="16"/>
  <c r="B116" i="16"/>
  <c r="DL115" i="16"/>
  <c r="G115" i="16"/>
  <c r="F115" i="16"/>
  <c r="E115" i="16"/>
  <c r="C115" i="16"/>
  <c r="DL114" i="16"/>
  <c r="G114" i="16"/>
  <c r="E114" i="16"/>
  <c r="D114" i="16"/>
  <c r="C114" i="16"/>
  <c r="B114" i="16"/>
  <c r="DL113" i="16"/>
  <c r="G113" i="16"/>
  <c r="E113" i="16"/>
  <c r="D113" i="16"/>
  <c r="C113" i="16"/>
  <c r="B113" i="16"/>
  <c r="DL112" i="16"/>
  <c r="G112" i="16"/>
  <c r="E112" i="16"/>
  <c r="D112" i="16"/>
  <c r="C112" i="16"/>
  <c r="B112" i="16"/>
  <c r="DL111" i="16"/>
  <c r="G111" i="16"/>
  <c r="E111" i="16"/>
  <c r="D111" i="16"/>
  <c r="C111" i="16"/>
  <c r="B111" i="16"/>
  <c r="DL110" i="16"/>
  <c r="G110" i="16"/>
  <c r="E110" i="16"/>
  <c r="D110" i="16"/>
  <c r="C110" i="16"/>
  <c r="B110" i="16"/>
  <c r="DL109" i="16"/>
  <c r="G109" i="16"/>
  <c r="E109" i="16"/>
  <c r="D109" i="16"/>
  <c r="C109" i="16"/>
  <c r="B109" i="16"/>
  <c r="DL108" i="16"/>
  <c r="G108" i="16"/>
  <c r="E108" i="16"/>
  <c r="D108" i="16"/>
  <c r="C108" i="16"/>
  <c r="B108" i="16"/>
  <c r="DL107" i="16"/>
  <c r="G107" i="16"/>
  <c r="E107" i="16"/>
  <c r="D107" i="16"/>
  <c r="C107" i="16"/>
  <c r="B107" i="16"/>
  <c r="DL106" i="16"/>
  <c r="G106" i="16"/>
  <c r="E106" i="16"/>
  <c r="D106" i="16"/>
  <c r="C106" i="16"/>
  <c r="B106" i="16"/>
  <c r="DL105" i="16"/>
  <c r="G105" i="16"/>
  <c r="E105" i="16"/>
  <c r="D105" i="16"/>
  <c r="C105" i="16"/>
  <c r="B105" i="16"/>
  <c r="DL104" i="16"/>
  <c r="G104" i="16"/>
  <c r="E104" i="16"/>
  <c r="D104" i="16"/>
  <c r="C104" i="16"/>
  <c r="B104" i="16"/>
  <c r="DL103" i="16"/>
  <c r="G103" i="16"/>
  <c r="E103" i="16"/>
  <c r="D103" i="16"/>
  <c r="C103" i="16"/>
  <c r="B103" i="16"/>
  <c r="DL102" i="16"/>
  <c r="G102" i="16"/>
  <c r="E102" i="16"/>
  <c r="D102" i="16"/>
  <c r="C102" i="16"/>
  <c r="B102" i="16"/>
  <c r="DL101" i="16"/>
  <c r="G101" i="16"/>
  <c r="E101" i="16"/>
  <c r="D101" i="16"/>
  <c r="C101" i="16"/>
  <c r="B101" i="16"/>
  <c r="DL100" i="16"/>
  <c r="G100" i="16"/>
  <c r="E100" i="16"/>
  <c r="D100" i="16"/>
  <c r="C100" i="16"/>
  <c r="B100" i="16"/>
  <c r="C99" i="16"/>
  <c r="B99" i="16"/>
  <c r="B98" i="16"/>
  <c r="DL97" i="16"/>
  <c r="G97" i="16"/>
  <c r="F97" i="16"/>
  <c r="E97" i="16"/>
  <c r="C97" i="16"/>
  <c r="DL96" i="16"/>
  <c r="G96" i="16"/>
  <c r="E96" i="16"/>
  <c r="D96" i="16"/>
  <c r="C96" i="16"/>
  <c r="B96" i="16"/>
  <c r="DL95" i="16"/>
  <c r="G95" i="16"/>
  <c r="E95" i="16"/>
  <c r="D95" i="16"/>
  <c r="C95" i="16"/>
  <c r="B95" i="16"/>
  <c r="DL94" i="16"/>
  <c r="G94" i="16"/>
  <c r="E94" i="16"/>
  <c r="D94" i="16"/>
  <c r="C94" i="16"/>
  <c r="B94" i="16"/>
  <c r="DL93" i="16"/>
  <c r="G93" i="16"/>
  <c r="E93" i="16"/>
  <c r="D93" i="16"/>
  <c r="C93" i="16"/>
  <c r="B93" i="16"/>
  <c r="DL92" i="16"/>
  <c r="G92" i="16"/>
  <c r="E92" i="16"/>
  <c r="D92" i="16"/>
  <c r="C92" i="16"/>
  <c r="B92" i="16"/>
  <c r="DL91" i="16"/>
  <c r="G91" i="16"/>
  <c r="E91" i="16"/>
  <c r="D91" i="16"/>
  <c r="C91" i="16"/>
  <c r="B91" i="16"/>
  <c r="DL90" i="16"/>
  <c r="G90" i="16"/>
  <c r="E90" i="16"/>
  <c r="D90" i="16"/>
  <c r="C90" i="16"/>
  <c r="B90" i="16"/>
  <c r="DL89" i="16"/>
  <c r="G89" i="16"/>
  <c r="E89" i="16"/>
  <c r="D89" i="16"/>
  <c r="C89" i="16"/>
  <c r="B89" i="16"/>
  <c r="DL88" i="16"/>
  <c r="G88" i="16"/>
  <c r="E88" i="16"/>
  <c r="D88" i="16"/>
  <c r="C88" i="16"/>
  <c r="B88" i="16"/>
  <c r="DL87" i="16"/>
  <c r="G87" i="16"/>
  <c r="E87" i="16"/>
  <c r="D87" i="16"/>
  <c r="C87" i="16"/>
  <c r="B87" i="16"/>
  <c r="DL86" i="16"/>
  <c r="G86" i="16"/>
  <c r="E86" i="16"/>
  <c r="D86" i="16"/>
  <c r="C86" i="16"/>
  <c r="B86" i="16"/>
  <c r="DL85" i="16"/>
  <c r="G85" i="16"/>
  <c r="E85" i="16"/>
  <c r="D85" i="16"/>
  <c r="C85" i="16"/>
  <c r="B85" i="16"/>
  <c r="DL84" i="16"/>
  <c r="G84" i="16"/>
  <c r="E84" i="16"/>
  <c r="D84" i="16"/>
  <c r="C84" i="16"/>
  <c r="B84" i="16"/>
  <c r="DL83" i="16"/>
  <c r="G83" i="16"/>
  <c r="E83" i="16"/>
  <c r="D83" i="16"/>
  <c r="C83" i="16"/>
  <c r="B83" i="16"/>
  <c r="DL82" i="16"/>
  <c r="G82" i="16"/>
  <c r="E82" i="16"/>
  <c r="D82" i="16"/>
  <c r="C82" i="16"/>
  <c r="B82" i="16"/>
  <c r="C81" i="16"/>
  <c r="B81" i="16"/>
  <c r="B80" i="16"/>
  <c r="DL79" i="16"/>
  <c r="G79" i="16"/>
  <c r="F79" i="16"/>
  <c r="E79" i="16"/>
  <c r="C79" i="16"/>
  <c r="DL78" i="16"/>
  <c r="G78" i="16"/>
  <c r="E78" i="16"/>
  <c r="D78" i="16"/>
  <c r="C78" i="16"/>
  <c r="B78" i="16"/>
  <c r="DL77" i="16"/>
  <c r="G77" i="16"/>
  <c r="E77" i="16"/>
  <c r="D77" i="16"/>
  <c r="C77" i="16"/>
  <c r="B77" i="16"/>
  <c r="DL76" i="16"/>
  <c r="G76" i="16"/>
  <c r="E76" i="16"/>
  <c r="D76" i="16"/>
  <c r="C76" i="16"/>
  <c r="B76" i="16"/>
  <c r="DL75" i="16"/>
  <c r="G75" i="16"/>
  <c r="E75" i="16"/>
  <c r="D75" i="16"/>
  <c r="C75" i="16"/>
  <c r="B75" i="16"/>
  <c r="DL74" i="16"/>
  <c r="G74" i="16"/>
  <c r="E74" i="16"/>
  <c r="D74" i="16"/>
  <c r="C74" i="16"/>
  <c r="B74" i="16"/>
  <c r="DL73" i="16"/>
  <c r="G73" i="16"/>
  <c r="E73" i="16"/>
  <c r="D73" i="16"/>
  <c r="C73" i="16"/>
  <c r="B73" i="16"/>
  <c r="DL72" i="16"/>
  <c r="G72" i="16"/>
  <c r="E72" i="16"/>
  <c r="D72" i="16"/>
  <c r="C72" i="16"/>
  <c r="B72" i="16"/>
  <c r="DL71" i="16"/>
  <c r="G71" i="16"/>
  <c r="E71" i="16"/>
  <c r="D71" i="16"/>
  <c r="C71" i="16"/>
  <c r="B71" i="16"/>
  <c r="DL70" i="16"/>
  <c r="G70" i="16"/>
  <c r="E70" i="16"/>
  <c r="D70" i="16"/>
  <c r="C70" i="16"/>
  <c r="B70" i="16"/>
  <c r="DL69" i="16"/>
  <c r="G69" i="16"/>
  <c r="E69" i="16"/>
  <c r="D69" i="16"/>
  <c r="C69" i="16"/>
  <c r="B69" i="16"/>
  <c r="DL68" i="16"/>
  <c r="G68" i="16"/>
  <c r="E68" i="16"/>
  <c r="D68" i="16"/>
  <c r="C68" i="16"/>
  <c r="B68" i="16"/>
  <c r="DL67" i="16"/>
  <c r="G67" i="16"/>
  <c r="E67" i="16"/>
  <c r="D67" i="16"/>
  <c r="C67" i="16"/>
  <c r="B67" i="16"/>
  <c r="DL66" i="16"/>
  <c r="G66" i="16"/>
  <c r="E66" i="16"/>
  <c r="D66" i="16"/>
  <c r="C66" i="16"/>
  <c r="B66" i="16"/>
  <c r="DL65" i="16"/>
  <c r="G65" i="16"/>
  <c r="E65" i="16"/>
  <c r="D65" i="16"/>
  <c r="C65" i="16"/>
  <c r="B65" i="16"/>
  <c r="DL64" i="16"/>
  <c r="G64" i="16"/>
  <c r="E64" i="16"/>
  <c r="D64" i="16"/>
  <c r="C64" i="16"/>
  <c r="B64" i="16"/>
  <c r="C63" i="16"/>
  <c r="B63" i="16"/>
  <c r="B62" i="16"/>
  <c r="DL61" i="16"/>
  <c r="G61" i="16"/>
  <c r="F61" i="16"/>
  <c r="E61" i="16"/>
  <c r="C61" i="16"/>
  <c r="DL60" i="16"/>
  <c r="G60" i="16"/>
  <c r="E60" i="16"/>
  <c r="D60" i="16"/>
  <c r="C60" i="16"/>
  <c r="B60" i="16"/>
  <c r="DL59" i="16"/>
  <c r="G59" i="16"/>
  <c r="E59" i="16"/>
  <c r="D59" i="16"/>
  <c r="C59" i="16"/>
  <c r="B59" i="16"/>
  <c r="DL58" i="16"/>
  <c r="G58" i="16"/>
  <c r="E58" i="16"/>
  <c r="D58" i="16"/>
  <c r="C58" i="16"/>
  <c r="B58" i="16"/>
  <c r="DL57" i="16"/>
  <c r="G57" i="16"/>
  <c r="E57" i="16"/>
  <c r="D57" i="16"/>
  <c r="C57" i="16"/>
  <c r="B57" i="16"/>
  <c r="DL56" i="16"/>
  <c r="G56" i="16"/>
  <c r="E56" i="16"/>
  <c r="D56" i="16"/>
  <c r="C56" i="16"/>
  <c r="B56" i="16"/>
  <c r="DL55" i="16"/>
  <c r="G55" i="16"/>
  <c r="E55" i="16"/>
  <c r="D55" i="16"/>
  <c r="C55" i="16"/>
  <c r="B55" i="16"/>
  <c r="DL54" i="16"/>
  <c r="G54" i="16"/>
  <c r="E54" i="16"/>
  <c r="D54" i="16"/>
  <c r="C54" i="16"/>
  <c r="B54" i="16"/>
  <c r="DL53" i="16"/>
  <c r="G53" i="16"/>
  <c r="E53" i="16"/>
  <c r="D53" i="16"/>
  <c r="C53" i="16"/>
  <c r="B53" i="16"/>
  <c r="DL52" i="16"/>
  <c r="G52" i="16"/>
  <c r="E52" i="16"/>
  <c r="D52" i="16"/>
  <c r="C52" i="16"/>
  <c r="B52" i="16"/>
  <c r="DL51" i="16"/>
  <c r="G51" i="16"/>
  <c r="E51" i="16"/>
  <c r="D51" i="16"/>
  <c r="C51" i="16"/>
  <c r="B51" i="16"/>
  <c r="DL50" i="16"/>
  <c r="G50" i="16"/>
  <c r="E50" i="16"/>
  <c r="D50" i="16"/>
  <c r="C50" i="16"/>
  <c r="B50" i="16"/>
  <c r="DL49" i="16"/>
  <c r="G49" i="16"/>
  <c r="E49" i="16"/>
  <c r="D49" i="16"/>
  <c r="C49" i="16"/>
  <c r="B49" i="16"/>
  <c r="DL48" i="16"/>
  <c r="G48" i="16"/>
  <c r="E48" i="16"/>
  <c r="D48" i="16"/>
  <c r="C48" i="16"/>
  <c r="B48" i="16"/>
  <c r="DL47" i="16"/>
  <c r="G47" i="16"/>
  <c r="E47" i="16"/>
  <c r="D47" i="16"/>
  <c r="C47" i="16"/>
  <c r="B47" i="16"/>
  <c r="DL46" i="16"/>
  <c r="G46" i="16"/>
  <c r="E46" i="16"/>
  <c r="D46" i="16"/>
  <c r="C46" i="16"/>
  <c r="B46" i="16"/>
  <c r="C45" i="16"/>
  <c r="B45" i="16"/>
  <c r="E44" i="16"/>
  <c r="B44" i="16"/>
  <c r="DL43" i="16"/>
  <c r="G43" i="16"/>
  <c r="F43" i="16"/>
  <c r="E43" i="16"/>
  <c r="D43" i="16"/>
  <c r="C43" i="16"/>
  <c r="DL42" i="16"/>
  <c r="G42" i="16"/>
  <c r="E42" i="16"/>
  <c r="D42" i="16"/>
  <c r="C42" i="16"/>
  <c r="B42" i="16"/>
  <c r="DL41" i="16"/>
  <c r="G41" i="16"/>
  <c r="E41" i="16"/>
  <c r="D41" i="16"/>
  <c r="C41" i="16"/>
  <c r="B41" i="16"/>
  <c r="DL40" i="16"/>
  <c r="G40" i="16"/>
  <c r="E40" i="16"/>
  <c r="D40" i="16"/>
  <c r="C40" i="16"/>
  <c r="B40" i="16"/>
  <c r="DL39" i="16"/>
  <c r="G39" i="16"/>
  <c r="E39" i="16"/>
  <c r="D39" i="16"/>
  <c r="C39" i="16"/>
  <c r="B39" i="16"/>
  <c r="DL38" i="16"/>
  <c r="G38" i="16"/>
  <c r="E38" i="16"/>
  <c r="D38" i="16"/>
  <c r="C38" i="16"/>
  <c r="B38" i="16"/>
  <c r="DL37" i="16"/>
  <c r="G37" i="16"/>
  <c r="E37" i="16"/>
  <c r="D37" i="16"/>
  <c r="C37" i="16"/>
  <c r="B37" i="16"/>
  <c r="DL36" i="16"/>
  <c r="G36" i="16"/>
  <c r="E36" i="16"/>
  <c r="D36" i="16"/>
  <c r="C36" i="16"/>
  <c r="B36" i="16"/>
  <c r="DL35" i="16"/>
  <c r="G35" i="16"/>
  <c r="E35" i="16"/>
  <c r="D35" i="16"/>
  <c r="C35" i="16"/>
  <c r="B35" i="16"/>
  <c r="DL34" i="16"/>
  <c r="G34" i="16"/>
  <c r="E34" i="16"/>
  <c r="D34" i="16"/>
  <c r="C34" i="16"/>
  <c r="B34" i="16"/>
  <c r="DL33" i="16"/>
  <c r="G33" i="16"/>
  <c r="E33" i="16"/>
  <c r="D33" i="16"/>
  <c r="C33" i="16"/>
  <c r="B33" i="16"/>
  <c r="C32" i="16"/>
  <c r="B32" i="16"/>
  <c r="B31" i="16"/>
  <c r="C30" i="16"/>
  <c r="DL28" i="16"/>
  <c r="G28" i="16"/>
  <c r="F28" i="16"/>
  <c r="E28" i="16"/>
  <c r="C28" i="16"/>
  <c r="DL27" i="16"/>
  <c r="G27" i="16"/>
  <c r="F27" i="16"/>
  <c r="E27" i="16"/>
  <c r="D27" i="16"/>
  <c r="C27" i="16"/>
  <c r="DL26" i="16"/>
  <c r="G26" i="16"/>
  <c r="E26" i="16"/>
  <c r="D26" i="16"/>
  <c r="C26" i="16"/>
  <c r="B26" i="16"/>
  <c r="DL25" i="16"/>
  <c r="G25" i="16"/>
  <c r="E25" i="16"/>
  <c r="D25" i="16"/>
  <c r="C25" i="16"/>
  <c r="B25" i="16"/>
  <c r="DL24" i="16"/>
  <c r="G24" i="16"/>
  <c r="E24" i="16"/>
  <c r="D24" i="16"/>
  <c r="C24" i="16"/>
  <c r="B24" i="16"/>
  <c r="DL23" i="16"/>
  <c r="G23" i="16"/>
  <c r="E23" i="16"/>
  <c r="D23" i="16"/>
  <c r="C23" i="16"/>
  <c r="B23" i="16"/>
  <c r="DL22" i="16"/>
  <c r="G22" i="16"/>
  <c r="E22" i="16"/>
  <c r="D22" i="16"/>
  <c r="C22" i="16"/>
  <c r="B22" i="16"/>
  <c r="DL21" i="16"/>
  <c r="G21" i="16"/>
  <c r="E21" i="16"/>
  <c r="D21" i="16"/>
  <c r="C21" i="16"/>
  <c r="B21" i="16"/>
  <c r="C20" i="16"/>
  <c r="B20" i="16"/>
  <c r="B19" i="16"/>
  <c r="DL18" i="16"/>
  <c r="G18" i="16"/>
  <c r="F18" i="16"/>
  <c r="E18" i="16"/>
  <c r="D18" i="16"/>
  <c r="C18" i="16"/>
  <c r="DL17" i="16"/>
  <c r="G17" i="16"/>
  <c r="E17" i="16"/>
  <c r="D17" i="16"/>
  <c r="C17" i="16"/>
  <c r="B17" i="16"/>
  <c r="DL16" i="16"/>
  <c r="G16" i="16"/>
  <c r="E16" i="16"/>
  <c r="D16" i="16"/>
  <c r="C16" i="16"/>
  <c r="B16" i="16"/>
  <c r="DL15" i="16"/>
  <c r="G15" i="16"/>
  <c r="E15" i="16"/>
  <c r="D15" i="16"/>
  <c r="C15" i="16"/>
  <c r="B15" i="16"/>
  <c r="DL14" i="16"/>
  <c r="G14" i="16"/>
  <c r="E14" i="16"/>
  <c r="D14" i="16"/>
  <c r="C14" i="16"/>
  <c r="B14" i="16"/>
  <c r="DL13" i="16"/>
  <c r="G13" i="16"/>
  <c r="E13" i="16"/>
  <c r="D13" i="16"/>
  <c r="C13" i="16"/>
  <c r="B13" i="16"/>
  <c r="DL12" i="16"/>
  <c r="G12" i="16"/>
  <c r="E12" i="16"/>
  <c r="D12" i="16"/>
  <c r="C12" i="16"/>
  <c r="B12" i="16"/>
  <c r="DL11" i="16"/>
  <c r="G11" i="16"/>
  <c r="E11" i="16"/>
  <c r="D11" i="16"/>
  <c r="C11" i="16"/>
  <c r="B11" i="16"/>
  <c r="DL10" i="16"/>
  <c r="G10" i="16"/>
  <c r="E10" i="16"/>
  <c r="D10" i="16"/>
  <c r="C10" i="16"/>
  <c r="B10" i="16"/>
  <c r="DL9" i="16"/>
  <c r="G9" i="16"/>
  <c r="E9" i="16"/>
  <c r="D9" i="16"/>
  <c r="C9" i="16"/>
  <c r="B9" i="16"/>
  <c r="DL8" i="16"/>
  <c r="G8" i="16"/>
  <c r="E8" i="16"/>
  <c r="D8" i="16"/>
  <c r="C8" i="16"/>
  <c r="B8" i="16"/>
  <c r="C7" i="16"/>
  <c r="B7" i="16"/>
  <c r="B6" i="16"/>
  <c r="C5" i="16"/>
  <c r="B1" i="16"/>
  <c r="I17" i="5"/>
  <c r="AD49" i="3"/>
  <c r="AD45" i="3"/>
  <c r="AB32" i="3"/>
  <c r="AA32" i="3"/>
  <c r="AB31" i="3"/>
  <c r="AA31" i="3"/>
  <c r="Z31" i="3"/>
  <c r="D15" i="3"/>
  <c r="C15" i="3"/>
  <c r="AB26" i="3"/>
  <c r="AA26" i="3"/>
  <c r="Z26" i="3"/>
  <c r="AB25" i="3"/>
  <c r="AA25" i="3"/>
  <c r="Z25" i="3"/>
  <c r="B20" i="3"/>
  <c r="AD24" i="3"/>
  <c r="AC24" i="3"/>
  <c r="AB24" i="3"/>
  <c r="AA24" i="3"/>
  <c r="Z24" i="3"/>
  <c r="B19" i="3"/>
  <c r="A15" i="3"/>
  <c r="AD14" i="3"/>
  <c r="AC14" i="3"/>
  <c r="AB14" i="3"/>
  <c r="AA14" i="3"/>
  <c r="Z14" i="3"/>
  <c r="E14" i="3"/>
  <c r="F14" i="3" s="1"/>
  <c r="D14" i="3"/>
  <c r="C14" i="3"/>
  <c r="A14" i="3"/>
  <c r="AD13" i="3"/>
  <c r="AD16" i="3" s="1"/>
  <c r="AC13" i="3"/>
  <c r="AC16" i="3" s="1"/>
  <c r="AB13" i="3"/>
  <c r="AB16" i="3" s="1"/>
  <c r="AA13" i="3"/>
  <c r="AA16" i="3" s="1"/>
  <c r="Z13" i="3"/>
  <c r="D13" i="3"/>
  <c r="C13" i="3"/>
  <c r="E13" i="3" s="1"/>
  <c r="F13" i="3" s="1"/>
  <c r="A13" i="3"/>
  <c r="D12" i="3"/>
  <c r="C12" i="3"/>
  <c r="E12" i="3" s="1"/>
  <c r="F12" i="3" s="1"/>
  <c r="A12" i="3"/>
  <c r="D11" i="3"/>
  <c r="C11" i="3"/>
  <c r="E11" i="3" s="1"/>
  <c r="F11" i="3" s="1"/>
  <c r="A11" i="3"/>
  <c r="A10" i="3"/>
  <c r="A9" i="3"/>
  <c r="A8" i="3"/>
  <c r="D7" i="3"/>
  <c r="C7" i="3"/>
  <c r="E7" i="3" s="1"/>
  <c r="F7" i="3" s="1"/>
  <c r="A7" i="3"/>
  <c r="A6" i="3"/>
  <c r="A1" i="3"/>
  <c r="Q471" i="2"/>
  <c r="P471" i="2"/>
  <c r="EC468" i="2"/>
  <c r="S468" i="2"/>
  <c r="Q468" i="2"/>
  <c r="P468" i="2"/>
  <c r="O468" i="2"/>
  <c r="N468" i="2"/>
  <c r="D468" i="2"/>
  <c r="EC467" i="2"/>
  <c r="S467" i="2"/>
  <c r="Q467" i="2"/>
  <c r="P467" i="2"/>
  <c r="O467" i="2"/>
  <c r="N467" i="2"/>
  <c r="C467" i="2"/>
  <c r="EC466" i="2"/>
  <c r="S466" i="2"/>
  <c r="O466" i="2"/>
  <c r="N466" i="2"/>
  <c r="EC465" i="2"/>
  <c r="S465" i="2"/>
  <c r="O465" i="2"/>
  <c r="N465" i="2"/>
  <c r="EC464" i="2"/>
  <c r="S464" i="2"/>
  <c r="O464" i="2"/>
  <c r="N464" i="2"/>
  <c r="EC463" i="2"/>
  <c r="S463" i="2"/>
  <c r="O463" i="2"/>
  <c r="N463" i="2"/>
  <c r="EC462" i="2"/>
  <c r="S462" i="2"/>
  <c r="O462" i="2"/>
  <c r="N462" i="2"/>
  <c r="EC461" i="2"/>
  <c r="S461" i="2"/>
  <c r="O461" i="2"/>
  <c r="N461" i="2"/>
  <c r="EC460" i="2"/>
  <c r="S460" i="2"/>
  <c r="O460" i="2"/>
  <c r="N460" i="2"/>
  <c r="EC459" i="2"/>
  <c r="S459" i="2"/>
  <c r="O459" i="2"/>
  <c r="N459" i="2"/>
  <c r="EC458" i="2"/>
  <c r="S458" i="2"/>
  <c r="O458" i="2"/>
  <c r="N458" i="2"/>
  <c r="EC457" i="2"/>
  <c r="S457" i="2"/>
  <c r="O457" i="2"/>
  <c r="N457" i="2"/>
  <c r="EC456" i="2"/>
  <c r="S456" i="2"/>
  <c r="O456" i="2"/>
  <c r="N456" i="2"/>
  <c r="EC455" i="2"/>
  <c r="S455" i="2"/>
  <c r="O455" i="2"/>
  <c r="N455" i="2"/>
  <c r="EC454" i="2"/>
  <c r="S454" i="2"/>
  <c r="O454" i="2"/>
  <c r="N454" i="2"/>
  <c r="EC453" i="2"/>
  <c r="S453" i="2"/>
  <c r="O453" i="2"/>
  <c r="N453" i="2"/>
  <c r="EC452" i="2"/>
  <c r="S452" i="2"/>
  <c r="O452" i="2"/>
  <c r="N452" i="2"/>
  <c r="EC451" i="2"/>
  <c r="S451" i="2"/>
  <c r="O451" i="2"/>
  <c r="N451" i="2"/>
  <c r="EC450" i="2"/>
  <c r="S450" i="2"/>
  <c r="O450" i="2"/>
  <c r="N450" i="2"/>
  <c r="EC445" i="2"/>
  <c r="S445" i="2"/>
  <c r="Q445" i="2"/>
  <c r="P445" i="2"/>
  <c r="O445" i="2"/>
  <c r="N445" i="2"/>
  <c r="D445" i="2"/>
  <c r="EC444" i="2"/>
  <c r="S444" i="2"/>
  <c r="Q444" i="2"/>
  <c r="P444" i="2"/>
  <c r="O444" i="2"/>
  <c r="N444" i="2"/>
  <c r="C444" i="2"/>
  <c r="EC443" i="2"/>
  <c r="S443" i="2"/>
  <c r="O443" i="2"/>
  <c r="N443" i="2"/>
  <c r="EC442" i="2"/>
  <c r="S442" i="2"/>
  <c r="O442" i="2"/>
  <c r="N442" i="2"/>
  <c r="EC441" i="2"/>
  <c r="S441" i="2"/>
  <c r="O441" i="2"/>
  <c r="N441" i="2"/>
  <c r="EC440" i="2"/>
  <c r="S440" i="2"/>
  <c r="O440" i="2"/>
  <c r="N440" i="2"/>
  <c r="EC435" i="2"/>
  <c r="S435" i="2"/>
  <c r="Q435" i="2"/>
  <c r="P435" i="2"/>
  <c r="O435" i="2"/>
  <c r="N435" i="2"/>
  <c r="D435" i="2"/>
  <c r="EC434" i="2"/>
  <c r="S434" i="2"/>
  <c r="Q434" i="2"/>
  <c r="P434" i="2"/>
  <c r="O434" i="2"/>
  <c r="N434" i="2"/>
  <c r="C434" i="2"/>
  <c r="EC433" i="2"/>
  <c r="S433" i="2"/>
  <c r="O433" i="2"/>
  <c r="N433" i="2"/>
  <c r="EC432" i="2"/>
  <c r="S432" i="2"/>
  <c r="O432" i="2"/>
  <c r="N432" i="2"/>
  <c r="EC431" i="2"/>
  <c r="S431" i="2"/>
  <c r="O431" i="2"/>
  <c r="N431" i="2"/>
  <c r="EC430" i="2"/>
  <c r="S430" i="2"/>
  <c r="O430" i="2"/>
  <c r="N430" i="2"/>
  <c r="EC429" i="2"/>
  <c r="S429" i="2"/>
  <c r="O429" i="2"/>
  <c r="N429" i="2"/>
  <c r="EC428" i="2"/>
  <c r="S428" i="2"/>
  <c r="O428" i="2"/>
  <c r="N428" i="2"/>
  <c r="EC427" i="2"/>
  <c r="S427" i="2"/>
  <c r="O427" i="2"/>
  <c r="N427" i="2"/>
  <c r="EC424" i="2"/>
  <c r="S424" i="2"/>
  <c r="Q424" i="2"/>
  <c r="P424" i="2"/>
  <c r="O424" i="2"/>
  <c r="N424" i="2"/>
  <c r="C424" i="2"/>
  <c r="EC423" i="2"/>
  <c r="S423" i="2"/>
  <c r="O423" i="2"/>
  <c r="N423" i="2"/>
  <c r="EC422" i="2"/>
  <c r="S422" i="2"/>
  <c r="O422" i="2"/>
  <c r="N422" i="2"/>
  <c r="EC421" i="2"/>
  <c r="S421" i="2"/>
  <c r="O421" i="2"/>
  <c r="N421" i="2"/>
  <c r="EC420" i="2"/>
  <c r="S420" i="2"/>
  <c r="O420" i="2"/>
  <c r="N420" i="2"/>
  <c r="EC419" i="2"/>
  <c r="S419" i="2"/>
  <c r="O419" i="2"/>
  <c r="N419" i="2"/>
  <c r="EC418" i="2"/>
  <c r="S418" i="2"/>
  <c r="O418" i="2"/>
  <c r="N418" i="2"/>
  <c r="EC417" i="2"/>
  <c r="S417" i="2"/>
  <c r="O417" i="2"/>
  <c r="N417" i="2"/>
  <c r="EC416" i="2"/>
  <c r="S416" i="2"/>
  <c r="O416" i="2"/>
  <c r="N416" i="2"/>
  <c r="EC415" i="2"/>
  <c r="S415" i="2"/>
  <c r="O415" i="2"/>
  <c r="N415" i="2"/>
  <c r="EC412" i="2"/>
  <c r="S412" i="2"/>
  <c r="Q412" i="2"/>
  <c r="P412" i="2"/>
  <c r="O412" i="2"/>
  <c r="N412" i="2"/>
  <c r="C412" i="2"/>
  <c r="EC411" i="2"/>
  <c r="S411" i="2"/>
  <c r="O411" i="2"/>
  <c r="N411" i="2"/>
  <c r="EC410" i="2"/>
  <c r="S410" i="2"/>
  <c r="O410" i="2"/>
  <c r="N410" i="2"/>
  <c r="EC409" i="2"/>
  <c r="S409" i="2"/>
  <c r="O409" i="2"/>
  <c r="N409" i="2"/>
  <c r="EC408" i="2"/>
  <c r="S408" i="2"/>
  <c r="O408" i="2"/>
  <c r="N408" i="2"/>
  <c r="EC407" i="2"/>
  <c r="S407" i="2"/>
  <c r="O407" i="2"/>
  <c r="N407" i="2"/>
  <c r="EC406" i="2"/>
  <c r="S406" i="2"/>
  <c r="O406" i="2"/>
  <c r="N406" i="2"/>
  <c r="EC405" i="2"/>
  <c r="S405" i="2"/>
  <c r="O405" i="2"/>
  <c r="N405" i="2"/>
  <c r="EC404" i="2"/>
  <c r="S404" i="2"/>
  <c r="O404" i="2"/>
  <c r="N404" i="2"/>
  <c r="EC401" i="2"/>
  <c r="S401" i="2"/>
  <c r="Q401" i="2"/>
  <c r="P401" i="2"/>
  <c r="O401" i="2"/>
  <c r="N401" i="2"/>
  <c r="C401" i="2"/>
  <c r="EC400" i="2"/>
  <c r="S400" i="2"/>
  <c r="O400" i="2"/>
  <c r="N400" i="2"/>
  <c r="EC399" i="2"/>
  <c r="S399" i="2"/>
  <c r="O399" i="2"/>
  <c r="N399" i="2"/>
  <c r="EC398" i="2"/>
  <c r="S398" i="2"/>
  <c r="O398" i="2"/>
  <c r="N398" i="2"/>
  <c r="EC397" i="2"/>
  <c r="S397" i="2"/>
  <c r="O397" i="2"/>
  <c r="N397" i="2"/>
  <c r="EC396" i="2"/>
  <c r="S396" i="2"/>
  <c r="O396" i="2"/>
  <c r="N396" i="2"/>
  <c r="EC395" i="2"/>
  <c r="S395" i="2"/>
  <c r="O395" i="2"/>
  <c r="N395" i="2"/>
  <c r="EC394" i="2"/>
  <c r="S394" i="2"/>
  <c r="O394" i="2"/>
  <c r="N394" i="2"/>
  <c r="EC393" i="2"/>
  <c r="S393" i="2"/>
  <c r="O393" i="2"/>
  <c r="N393" i="2"/>
  <c r="EC392" i="2"/>
  <c r="S392" i="2"/>
  <c r="O392" i="2"/>
  <c r="N392" i="2"/>
  <c r="EC391" i="2"/>
  <c r="S391" i="2"/>
  <c r="O391" i="2"/>
  <c r="N391" i="2"/>
  <c r="EC390" i="2"/>
  <c r="S390" i="2"/>
  <c r="O390" i="2"/>
  <c r="N390" i="2"/>
  <c r="EC389" i="2"/>
  <c r="S389" i="2"/>
  <c r="O389" i="2"/>
  <c r="N389" i="2"/>
  <c r="EC384" i="2"/>
  <c r="S384" i="2"/>
  <c r="Q384" i="2"/>
  <c r="P384" i="2"/>
  <c r="O384" i="2"/>
  <c r="N384" i="2"/>
  <c r="D384" i="2"/>
  <c r="EC383" i="2"/>
  <c r="S383" i="2"/>
  <c r="Q383" i="2"/>
  <c r="P383" i="2"/>
  <c r="O383" i="2"/>
  <c r="N383" i="2"/>
  <c r="C383" i="2"/>
  <c r="EC382" i="2"/>
  <c r="S382" i="2"/>
  <c r="O382" i="2"/>
  <c r="N382" i="2"/>
  <c r="EC381" i="2"/>
  <c r="S381" i="2"/>
  <c r="O381" i="2"/>
  <c r="N381" i="2"/>
  <c r="EC380" i="2"/>
  <c r="S380" i="2"/>
  <c r="O380" i="2"/>
  <c r="N380" i="2"/>
  <c r="EC379" i="2"/>
  <c r="S379" i="2"/>
  <c r="O379" i="2"/>
  <c r="N379" i="2"/>
  <c r="EC378" i="2"/>
  <c r="S378" i="2"/>
  <c r="O378" i="2"/>
  <c r="N378" i="2"/>
  <c r="EC377" i="2"/>
  <c r="S377" i="2"/>
  <c r="O377" i="2"/>
  <c r="N377" i="2"/>
  <c r="EC376" i="2"/>
  <c r="S376" i="2"/>
  <c r="O376" i="2"/>
  <c r="N376" i="2"/>
  <c r="EC373" i="2"/>
  <c r="S373" i="2"/>
  <c r="Q373" i="2"/>
  <c r="P373" i="2"/>
  <c r="O373" i="2"/>
  <c r="N373" i="2"/>
  <c r="C373" i="2"/>
  <c r="EC372" i="2"/>
  <c r="S372" i="2"/>
  <c r="O372" i="2"/>
  <c r="N372" i="2"/>
  <c r="EC371" i="2"/>
  <c r="S371" i="2"/>
  <c r="O371" i="2"/>
  <c r="N371" i="2"/>
  <c r="EC370" i="2"/>
  <c r="S370" i="2"/>
  <c r="O370" i="2"/>
  <c r="N370" i="2"/>
  <c r="EC369" i="2"/>
  <c r="S369" i="2"/>
  <c r="O369" i="2"/>
  <c r="N369" i="2"/>
  <c r="EC368" i="2"/>
  <c r="S368" i="2"/>
  <c r="O368" i="2"/>
  <c r="N368" i="2"/>
  <c r="EC367" i="2"/>
  <c r="S367" i="2"/>
  <c r="O367" i="2"/>
  <c r="N367" i="2"/>
  <c r="EC366" i="2"/>
  <c r="S366" i="2"/>
  <c r="O366" i="2"/>
  <c r="N366" i="2"/>
  <c r="EC361" i="2"/>
  <c r="S361" i="2"/>
  <c r="Q361" i="2"/>
  <c r="P361" i="2"/>
  <c r="O361" i="2"/>
  <c r="N361" i="2"/>
  <c r="D361" i="2"/>
  <c r="EC360" i="2"/>
  <c r="S360" i="2"/>
  <c r="Q360" i="2"/>
  <c r="P360" i="2"/>
  <c r="O360" i="2"/>
  <c r="N360" i="2"/>
  <c r="C360" i="2"/>
  <c r="EC359" i="2"/>
  <c r="S359" i="2"/>
  <c r="O359" i="2"/>
  <c r="N359" i="2"/>
  <c r="EC358" i="2"/>
  <c r="S358" i="2"/>
  <c r="O358" i="2"/>
  <c r="N358" i="2"/>
  <c r="EC357" i="2"/>
  <c r="S357" i="2"/>
  <c r="O357" i="2"/>
  <c r="N357" i="2"/>
  <c r="EC356" i="2"/>
  <c r="S356" i="2"/>
  <c r="O356" i="2"/>
  <c r="N356" i="2"/>
  <c r="EC353" i="2"/>
  <c r="S353" i="2"/>
  <c r="Q353" i="2"/>
  <c r="P353" i="2"/>
  <c r="O353" i="2"/>
  <c r="N353" i="2"/>
  <c r="C353" i="2"/>
  <c r="EC352" i="2"/>
  <c r="S352" i="2"/>
  <c r="O352" i="2"/>
  <c r="N352" i="2"/>
  <c r="EC351" i="2"/>
  <c r="S351" i="2"/>
  <c r="O351" i="2"/>
  <c r="N351" i="2"/>
  <c r="EC350" i="2"/>
  <c r="S350" i="2"/>
  <c r="O350" i="2"/>
  <c r="N350" i="2"/>
  <c r="EC349" i="2"/>
  <c r="S349" i="2"/>
  <c r="O349" i="2"/>
  <c r="N349" i="2"/>
  <c r="EC348" i="2"/>
  <c r="S348" i="2"/>
  <c r="O348" i="2"/>
  <c r="N348" i="2"/>
  <c r="EC345" i="2"/>
  <c r="S345" i="2"/>
  <c r="Q345" i="2"/>
  <c r="P345" i="2"/>
  <c r="O345" i="2"/>
  <c r="N345" i="2"/>
  <c r="C345" i="2"/>
  <c r="EC344" i="2"/>
  <c r="S344" i="2"/>
  <c r="O344" i="2"/>
  <c r="N344" i="2"/>
  <c r="EC343" i="2"/>
  <c r="S343" i="2"/>
  <c r="O343" i="2"/>
  <c r="N343" i="2"/>
  <c r="EC342" i="2"/>
  <c r="S342" i="2"/>
  <c r="O342" i="2"/>
  <c r="N342" i="2"/>
  <c r="EC341" i="2"/>
  <c r="S341" i="2"/>
  <c r="O341" i="2"/>
  <c r="N341" i="2"/>
  <c r="EC340" i="2"/>
  <c r="S340" i="2"/>
  <c r="O340" i="2"/>
  <c r="N340" i="2"/>
  <c r="EC339" i="2"/>
  <c r="S339" i="2"/>
  <c r="O339" i="2"/>
  <c r="N339" i="2"/>
  <c r="EC338" i="2"/>
  <c r="S338" i="2"/>
  <c r="O338" i="2"/>
  <c r="N338" i="2"/>
  <c r="EC335" i="2"/>
  <c r="S335" i="2"/>
  <c r="Q335" i="2"/>
  <c r="P335" i="2"/>
  <c r="O335" i="2"/>
  <c r="N335" i="2"/>
  <c r="C335" i="2"/>
  <c r="EC334" i="2"/>
  <c r="S334" i="2"/>
  <c r="O334" i="2"/>
  <c r="N334" i="2"/>
  <c r="EC333" i="2"/>
  <c r="S333" i="2"/>
  <c r="O333" i="2"/>
  <c r="N333" i="2"/>
  <c r="EC332" i="2"/>
  <c r="S332" i="2"/>
  <c r="O332" i="2"/>
  <c r="N332" i="2"/>
  <c r="EC331" i="2"/>
  <c r="S331" i="2"/>
  <c r="O331" i="2"/>
  <c r="N331" i="2"/>
  <c r="EC330" i="2"/>
  <c r="S330" i="2"/>
  <c r="O330" i="2"/>
  <c r="N330" i="2"/>
  <c r="EC329" i="2"/>
  <c r="S329" i="2"/>
  <c r="O329" i="2"/>
  <c r="N329" i="2"/>
  <c r="EC328" i="2"/>
  <c r="S328" i="2"/>
  <c r="O328" i="2"/>
  <c r="N328" i="2"/>
  <c r="Q323" i="2"/>
  <c r="P323" i="2"/>
  <c r="D323" i="2"/>
  <c r="Q322" i="2"/>
  <c r="P322" i="2"/>
  <c r="C322" i="2"/>
  <c r="M321" i="2"/>
  <c r="N321" i="2" s="1"/>
  <c r="M320" i="2"/>
  <c r="M319" i="2"/>
  <c r="N319" i="2" s="1"/>
  <c r="E319" i="20" s="1"/>
  <c r="G319" i="20" s="1"/>
  <c r="M318" i="2"/>
  <c r="EC318" i="2" s="1"/>
  <c r="M317" i="2"/>
  <c r="S317" i="2" s="1"/>
  <c r="M316" i="2"/>
  <c r="EC316" i="2" s="1"/>
  <c r="M315" i="2"/>
  <c r="EC315" i="2" s="1"/>
  <c r="M314" i="2"/>
  <c r="N314" i="2" s="1"/>
  <c r="Q311" i="2"/>
  <c r="P311" i="2"/>
  <c r="C311" i="2"/>
  <c r="M310" i="2"/>
  <c r="M309" i="2"/>
  <c r="S309" i="2" s="1"/>
  <c r="M308" i="2"/>
  <c r="EC308" i="2" s="1"/>
  <c r="M307" i="2"/>
  <c r="EC307" i="2" s="1"/>
  <c r="M306" i="2"/>
  <c r="M305" i="2"/>
  <c r="EC305" i="2" s="1"/>
  <c r="M304" i="2"/>
  <c r="M303" i="2"/>
  <c r="N303" i="2" s="1"/>
  <c r="E303" i="20" s="1"/>
  <c r="G303" i="20" s="1"/>
  <c r="M302" i="2"/>
  <c r="N302" i="2" s="1"/>
  <c r="M301" i="2"/>
  <c r="S301" i="2" s="1"/>
  <c r="M300" i="2"/>
  <c r="EC300" i="2" s="1"/>
  <c r="M299" i="2"/>
  <c r="EC299" i="2" s="1"/>
  <c r="M298" i="2"/>
  <c r="Q295" i="2"/>
  <c r="P295" i="2"/>
  <c r="C295" i="2"/>
  <c r="M294" i="2"/>
  <c r="N294" i="2" s="1"/>
  <c r="E294" i="20" s="1"/>
  <c r="G294" i="20" s="1"/>
  <c r="M293" i="2"/>
  <c r="EC293" i="2" s="1"/>
  <c r="M292" i="2"/>
  <c r="N292" i="2" s="1"/>
  <c r="M291" i="2"/>
  <c r="M290" i="2"/>
  <c r="EC290" i="2" s="1"/>
  <c r="M289" i="2"/>
  <c r="N289" i="2" s="1"/>
  <c r="E289" i="20" s="1"/>
  <c r="G289" i="20" s="1"/>
  <c r="M288" i="2"/>
  <c r="Q285" i="2"/>
  <c r="P285" i="2"/>
  <c r="C285" i="2"/>
  <c r="M284" i="2"/>
  <c r="N284" i="2" s="1"/>
  <c r="O284" i="2" s="1"/>
  <c r="M283" i="2"/>
  <c r="M282" i="2"/>
  <c r="EC282" i="2" s="1"/>
  <c r="M281" i="2"/>
  <c r="N281" i="2" s="1"/>
  <c r="E281" i="20" s="1"/>
  <c r="G281" i="20" s="1"/>
  <c r="M280" i="2"/>
  <c r="M279" i="2"/>
  <c r="S279" i="2" s="1"/>
  <c r="M278" i="2"/>
  <c r="EC278" i="2" s="1"/>
  <c r="M277" i="2"/>
  <c r="EC277" i="2" s="1"/>
  <c r="Q272" i="2"/>
  <c r="P272" i="2"/>
  <c r="D272" i="2"/>
  <c r="Q271" i="2"/>
  <c r="P271" i="2"/>
  <c r="C271" i="2"/>
  <c r="M270" i="2"/>
  <c r="EC270" i="2" s="1"/>
  <c r="M269" i="2"/>
  <c r="EC269" i="2" s="1"/>
  <c r="M268" i="2"/>
  <c r="N268" i="2" s="1"/>
  <c r="M267" i="2"/>
  <c r="Q264" i="2"/>
  <c r="P264" i="2"/>
  <c r="C264" i="2"/>
  <c r="M263" i="2"/>
  <c r="N263" i="2" s="1"/>
  <c r="E263" i="20" s="1"/>
  <c r="G263" i="20" s="1"/>
  <c r="M262" i="2"/>
  <c r="EC262" i="2" s="1"/>
  <c r="M261" i="2"/>
  <c r="EC261" i="2" s="1"/>
  <c r="M260" i="2"/>
  <c r="N260" i="2" s="1"/>
  <c r="M259" i="2"/>
  <c r="N259" i="2" s="1"/>
  <c r="M258" i="2"/>
  <c r="EC258" i="2" s="1"/>
  <c r="Q255" i="2"/>
  <c r="P255" i="2"/>
  <c r="C255" i="2"/>
  <c r="M254" i="2"/>
  <c r="EC254" i="2" s="1"/>
  <c r="M253" i="2"/>
  <c r="EC253" i="2" s="1"/>
  <c r="M252" i="2"/>
  <c r="N252" i="2" s="1"/>
  <c r="M251" i="2"/>
  <c r="M250" i="2"/>
  <c r="EC250" i="2" s="1"/>
  <c r="M249" i="2"/>
  <c r="N249" i="2" s="1"/>
  <c r="O249" i="2" s="1"/>
  <c r="Q246" i="2"/>
  <c r="P246" i="2"/>
  <c r="C246" i="2"/>
  <c r="M245" i="2"/>
  <c r="EC245" i="2" s="1"/>
  <c r="M244" i="2"/>
  <c r="N244" i="2" s="1"/>
  <c r="M243" i="2"/>
  <c r="M242" i="2"/>
  <c r="EC242" i="2" s="1"/>
  <c r="M241" i="2"/>
  <c r="N241" i="2" s="1"/>
  <c r="E241" i="20" s="1"/>
  <c r="G241" i="20" s="1"/>
  <c r="M240" i="2"/>
  <c r="Q237" i="2"/>
  <c r="P237" i="2"/>
  <c r="C237" i="2"/>
  <c r="M236" i="2"/>
  <c r="N236" i="2" s="1"/>
  <c r="M235" i="2"/>
  <c r="M234" i="2"/>
  <c r="EC234" i="2" s="1"/>
  <c r="M233" i="2"/>
  <c r="N233" i="2" s="1"/>
  <c r="E233" i="20" s="1"/>
  <c r="G233" i="20" s="1"/>
  <c r="M232" i="2"/>
  <c r="M231" i="2"/>
  <c r="S231" i="2" s="1"/>
  <c r="M230" i="2"/>
  <c r="EC230" i="2" s="1"/>
  <c r="Q227" i="2"/>
  <c r="P227" i="2"/>
  <c r="C227" i="2"/>
  <c r="M226" i="2"/>
  <c r="N226" i="2" s="1"/>
  <c r="M225" i="2"/>
  <c r="N225" i="2" s="1"/>
  <c r="E225" i="20" s="1"/>
  <c r="G225" i="20" s="1"/>
  <c r="M224" i="2"/>
  <c r="M223" i="2"/>
  <c r="S223" i="2" s="1"/>
  <c r="M222" i="2"/>
  <c r="EC222" i="2" s="1"/>
  <c r="M221" i="2"/>
  <c r="EC221" i="2" s="1"/>
  <c r="M220" i="2"/>
  <c r="N220" i="2" s="1"/>
  <c r="M219" i="2"/>
  <c r="M218" i="2"/>
  <c r="EC218" i="2" s="1"/>
  <c r="M217" i="2"/>
  <c r="N217" i="2" s="1"/>
  <c r="E217" i="20" s="1"/>
  <c r="G217" i="20" s="1"/>
  <c r="M216" i="2"/>
  <c r="Q211" i="2"/>
  <c r="P211" i="2"/>
  <c r="D211" i="2"/>
  <c r="Q210" i="2"/>
  <c r="P210" i="2"/>
  <c r="C210" i="2"/>
  <c r="M209" i="2"/>
  <c r="N209" i="2" s="1"/>
  <c r="E209" i="20" s="1"/>
  <c r="G209" i="20" s="1"/>
  <c r="M208" i="2"/>
  <c r="M207" i="2"/>
  <c r="S207" i="2" s="1"/>
  <c r="M206" i="2"/>
  <c r="EC206" i="2" s="1"/>
  <c r="M205" i="2"/>
  <c r="EC205" i="2" s="1"/>
  <c r="M204" i="2"/>
  <c r="N204" i="2" s="1"/>
  <c r="O204" i="2" s="1"/>
  <c r="M203" i="2"/>
  <c r="N203" i="2" s="1"/>
  <c r="M202" i="2"/>
  <c r="EC202" i="2" s="1"/>
  <c r="M201" i="2"/>
  <c r="N201" i="2" s="1"/>
  <c r="E201" i="20" s="1"/>
  <c r="G201" i="20" s="1"/>
  <c r="M200" i="2"/>
  <c r="Q197" i="2"/>
  <c r="P197" i="2"/>
  <c r="C197" i="2"/>
  <c r="M196" i="2"/>
  <c r="N196" i="2" s="1"/>
  <c r="M195" i="2"/>
  <c r="M194" i="2"/>
  <c r="EC194" i="2" s="1"/>
  <c r="M193" i="2"/>
  <c r="N193" i="2" s="1"/>
  <c r="E193" i="20" s="1"/>
  <c r="G193" i="20" s="1"/>
  <c r="M192" i="2"/>
  <c r="M191" i="2"/>
  <c r="S191" i="2" s="1"/>
  <c r="M190" i="2"/>
  <c r="EC190" i="2" s="1"/>
  <c r="M189" i="2"/>
  <c r="EC189" i="2" s="1"/>
  <c r="M188" i="2"/>
  <c r="N188" i="2" s="1"/>
  <c r="M187" i="2"/>
  <c r="N187" i="2" s="1"/>
  <c r="M186" i="2"/>
  <c r="EC186" i="2" s="1"/>
  <c r="Q183" i="2"/>
  <c r="P183" i="2"/>
  <c r="C183" i="2"/>
  <c r="M182" i="2"/>
  <c r="EC182" i="2" s="1"/>
  <c r="M181" i="2"/>
  <c r="EC181" i="2" s="1"/>
  <c r="M180" i="2"/>
  <c r="N180" i="2" s="1"/>
  <c r="M179" i="2"/>
  <c r="M178" i="2"/>
  <c r="EC178" i="2" s="1"/>
  <c r="M177" i="2"/>
  <c r="N177" i="2" s="1"/>
  <c r="E177" i="20" s="1"/>
  <c r="G177" i="20" s="1"/>
  <c r="M176" i="2"/>
  <c r="M175" i="2"/>
  <c r="S175" i="2" s="1"/>
  <c r="M174" i="2"/>
  <c r="S174" i="2" s="1"/>
  <c r="M173" i="2"/>
  <c r="EC173" i="2" s="1"/>
  <c r="M172" i="2"/>
  <c r="N172" i="2" s="1"/>
  <c r="M171" i="2"/>
  <c r="M170" i="2"/>
  <c r="EC170" i="2" s="1"/>
  <c r="M169" i="2"/>
  <c r="N169" i="2" s="1"/>
  <c r="E169" i="20" s="1"/>
  <c r="G169" i="20" s="1"/>
  <c r="M168" i="2"/>
  <c r="M167" i="2"/>
  <c r="S167" i="2" s="1"/>
  <c r="M166" i="2"/>
  <c r="EC166" i="2" s="1"/>
  <c r="M165" i="2"/>
  <c r="EC165" i="2" s="1"/>
  <c r="M164" i="2"/>
  <c r="N164" i="2" s="1"/>
  <c r="M163" i="2"/>
  <c r="M162" i="2"/>
  <c r="EC162" i="2" s="1"/>
  <c r="EC157" i="2"/>
  <c r="S157" i="2"/>
  <c r="Q157" i="2"/>
  <c r="P157" i="2"/>
  <c r="O157" i="2"/>
  <c r="N157" i="2"/>
  <c r="D157" i="2"/>
  <c r="EC156" i="2"/>
  <c r="S156" i="2"/>
  <c r="Q156" i="2"/>
  <c r="P156" i="2"/>
  <c r="O156" i="2"/>
  <c r="N156" i="2"/>
  <c r="C156" i="2"/>
  <c r="EC155" i="2"/>
  <c r="U155" i="2"/>
  <c r="S155" i="2"/>
  <c r="O155" i="2"/>
  <c r="N155" i="2"/>
  <c r="EC154" i="2"/>
  <c r="U154" i="2"/>
  <c r="S154" i="2"/>
  <c r="O154" i="2"/>
  <c r="N154" i="2"/>
  <c r="EC153" i="2"/>
  <c r="U153" i="2"/>
  <c r="S153" i="2"/>
  <c r="O153" i="2"/>
  <c r="N153" i="2"/>
  <c r="EC152" i="2"/>
  <c r="U152" i="2"/>
  <c r="S152" i="2"/>
  <c r="O152" i="2"/>
  <c r="N152" i="2"/>
  <c r="EC151" i="2"/>
  <c r="U151" i="2"/>
  <c r="S151" i="2"/>
  <c r="O151" i="2"/>
  <c r="N151" i="2"/>
  <c r="EC150" i="2"/>
  <c r="U150" i="2"/>
  <c r="S150" i="2"/>
  <c r="O150" i="2"/>
  <c r="N150" i="2"/>
  <c r="EC147" i="2"/>
  <c r="S147" i="2"/>
  <c r="Q147" i="2"/>
  <c r="P147" i="2"/>
  <c r="O147" i="2"/>
  <c r="N147" i="2"/>
  <c r="C147" i="2"/>
  <c r="EC146" i="2"/>
  <c r="U146" i="2"/>
  <c r="S146" i="2"/>
  <c r="O146" i="2"/>
  <c r="N146" i="2"/>
  <c r="EC145" i="2"/>
  <c r="U145" i="2"/>
  <c r="S145" i="2"/>
  <c r="O145" i="2"/>
  <c r="N145" i="2"/>
  <c r="EC144" i="2"/>
  <c r="U144" i="2"/>
  <c r="S144" i="2"/>
  <c r="O144" i="2"/>
  <c r="N144" i="2"/>
  <c r="EC143" i="2"/>
  <c r="U143" i="2"/>
  <c r="S143" i="2"/>
  <c r="O143" i="2"/>
  <c r="N143" i="2"/>
  <c r="EC142" i="2"/>
  <c r="U142" i="2"/>
  <c r="S142" i="2"/>
  <c r="O142" i="2"/>
  <c r="N142" i="2"/>
  <c r="EC141" i="2"/>
  <c r="U141" i="2"/>
  <c r="S141" i="2"/>
  <c r="O141" i="2"/>
  <c r="N141" i="2"/>
  <c r="EC140" i="2"/>
  <c r="U140" i="2"/>
  <c r="S140" i="2"/>
  <c r="O140" i="2"/>
  <c r="N140" i="2"/>
  <c r="EC137" i="2"/>
  <c r="S137" i="2"/>
  <c r="Q137" i="2"/>
  <c r="P137" i="2"/>
  <c r="O137" i="2"/>
  <c r="N137" i="2"/>
  <c r="C137" i="2"/>
  <c r="EC136" i="2"/>
  <c r="U136" i="2"/>
  <c r="S136" i="2"/>
  <c r="O136" i="2"/>
  <c r="N136" i="2"/>
  <c r="EC135" i="2"/>
  <c r="U135" i="2"/>
  <c r="S135" i="2"/>
  <c r="O135" i="2"/>
  <c r="N135" i="2"/>
  <c r="EC134" i="2"/>
  <c r="U134" i="2"/>
  <c r="S134" i="2"/>
  <c r="O134" i="2"/>
  <c r="N134" i="2"/>
  <c r="EC133" i="2"/>
  <c r="U133" i="2"/>
  <c r="S133" i="2"/>
  <c r="O133" i="2"/>
  <c r="N133" i="2"/>
  <c r="EC132" i="2"/>
  <c r="U132" i="2"/>
  <c r="S132" i="2"/>
  <c r="O132" i="2"/>
  <c r="N132" i="2"/>
  <c r="EC131" i="2"/>
  <c r="U131" i="2"/>
  <c r="S131" i="2"/>
  <c r="O131" i="2"/>
  <c r="N131" i="2"/>
  <c r="EC128" i="2"/>
  <c r="S128" i="2"/>
  <c r="Q128" i="2"/>
  <c r="P128" i="2"/>
  <c r="O128" i="2"/>
  <c r="N128" i="2"/>
  <c r="C128" i="2"/>
  <c r="EC127" i="2"/>
  <c r="U127" i="2"/>
  <c r="S127" i="2"/>
  <c r="O127" i="2"/>
  <c r="N127" i="2"/>
  <c r="EC126" i="2"/>
  <c r="U126" i="2"/>
  <c r="S126" i="2"/>
  <c r="O126" i="2"/>
  <c r="N126" i="2"/>
  <c r="EC125" i="2"/>
  <c r="U125" i="2"/>
  <c r="S125" i="2"/>
  <c r="O125" i="2"/>
  <c r="N125" i="2"/>
  <c r="EC124" i="2"/>
  <c r="U124" i="2"/>
  <c r="S124" i="2"/>
  <c r="O124" i="2"/>
  <c r="N124" i="2"/>
  <c r="EC123" i="2"/>
  <c r="U123" i="2"/>
  <c r="S123" i="2"/>
  <c r="O123" i="2"/>
  <c r="N123" i="2"/>
  <c r="EC122" i="2"/>
  <c r="U122" i="2"/>
  <c r="S122" i="2"/>
  <c r="O122" i="2"/>
  <c r="N122" i="2"/>
  <c r="EC121" i="2"/>
  <c r="U121" i="2"/>
  <c r="S121" i="2"/>
  <c r="O121" i="2"/>
  <c r="N121" i="2"/>
  <c r="EC120" i="2"/>
  <c r="U120" i="2"/>
  <c r="S120" i="2"/>
  <c r="O120" i="2"/>
  <c r="N120" i="2"/>
  <c r="EC119" i="2"/>
  <c r="U119" i="2"/>
  <c r="S119" i="2"/>
  <c r="O119" i="2"/>
  <c r="N119" i="2"/>
  <c r="EC118" i="2"/>
  <c r="U118" i="2"/>
  <c r="S118" i="2"/>
  <c r="O118" i="2"/>
  <c r="N118" i="2"/>
  <c r="EC115" i="2"/>
  <c r="S115" i="2"/>
  <c r="Q115" i="2"/>
  <c r="P115" i="2"/>
  <c r="O115" i="2"/>
  <c r="N115" i="2"/>
  <c r="C115" i="2"/>
  <c r="EC114" i="2"/>
  <c r="U114" i="2"/>
  <c r="S114" i="2"/>
  <c r="O114" i="2"/>
  <c r="N114" i="2"/>
  <c r="EC113" i="2"/>
  <c r="U113" i="2"/>
  <c r="S113" i="2"/>
  <c r="O113" i="2"/>
  <c r="N113" i="2"/>
  <c r="EC112" i="2"/>
  <c r="U112" i="2"/>
  <c r="S112" i="2"/>
  <c r="O112" i="2"/>
  <c r="N112" i="2"/>
  <c r="EC111" i="2"/>
  <c r="U111" i="2"/>
  <c r="S111" i="2"/>
  <c r="O111" i="2"/>
  <c r="N111" i="2"/>
  <c r="EC110" i="2"/>
  <c r="U110" i="2"/>
  <c r="S110" i="2"/>
  <c r="O110" i="2"/>
  <c r="N110" i="2"/>
  <c r="EC109" i="2"/>
  <c r="U109" i="2"/>
  <c r="S109" i="2"/>
  <c r="O109" i="2"/>
  <c r="N109" i="2"/>
  <c r="EC108" i="2"/>
  <c r="U108" i="2"/>
  <c r="S108" i="2"/>
  <c r="O108" i="2"/>
  <c r="N108" i="2"/>
  <c r="EC107" i="2"/>
  <c r="U107" i="2"/>
  <c r="S107" i="2"/>
  <c r="O107" i="2"/>
  <c r="N107" i="2"/>
  <c r="EC106" i="2"/>
  <c r="U106" i="2"/>
  <c r="S106" i="2"/>
  <c r="O106" i="2"/>
  <c r="N106" i="2"/>
  <c r="EC105" i="2"/>
  <c r="U105" i="2"/>
  <c r="S105" i="2"/>
  <c r="O105" i="2"/>
  <c r="N105" i="2"/>
  <c r="EC104" i="2"/>
  <c r="U104" i="2"/>
  <c r="S104" i="2"/>
  <c r="O104" i="2"/>
  <c r="N104" i="2"/>
  <c r="EC103" i="2"/>
  <c r="U103" i="2"/>
  <c r="S103" i="2"/>
  <c r="O103" i="2"/>
  <c r="N103" i="2"/>
  <c r="EC102" i="2"/>
  <c r="U102" i="2"/>
  <c r="S102" i="2"/>
  <c r="O102" i="2"/>
  <c r="N102" i="2"/>
  <c r="EC101" i="2"/>
  <c r="U101" i="2"/>
  <c r="S101" i="2"/>
  <c r="O101" i="2"/>
  <c r="N101" i="2"/>
  <c r="EC100" i="2"/>
  <c r="U100" i="2"/>
  <c r="S100" i="2"/>
  <c r="O100" i="2"/>
  <c r="N100" i="2"/>
  <c r="EC97" i="2"/>
  <c r="S97" i="2"/>
  <c r="Q97" i="2"/>
  <c r="P97" i="2"/>
  <c r="O97" i="2"/>
  <c r="N97" i="2"/>
  <c r="C97" i="2"/>
  <c r="EC96" i="2"/>
  <c r="U96" i="2"/>
  <c r="S96" i="2"/>
  <c r="O96" i="2"/>
  <c r="N96" i="2"/>
  <c r="EC95" i="2"/>
  <c r="U95" i="2"/>
  <c r="S95" i="2"/>
  <c r="O95" i="2"/>
  <c r="N95" i="2"/>
  <c r="EC94" i="2"/>
  <c r="U94" i="2"/>
  <c r="S94" i="2"/>
  <c r="O94" i="2"/>
  <c r="N94" i="2"/>
  <c r="EC93" i="2"/>
  <c r="U93" i="2"/>
  <c r="S93" i="2"/>
  <c r="O93" i="2"/>
  <c r="N93" i="2"/>
  <c r="EC92" i="2"/>
  <c r="U92" i="2"/>
  <c r="S92" i="2"/>
  <c r="O92" i="2"/>
  <c r="N92" i="2"/>
  <c r="EC91" i="2"/>
  <c r="U91" i="2"/>
  <c r="S91" i="2"/>
  <c r="O91" i="2"/>
  <c r="N91" i="2"/>
  <c r="EC90" i="2"/>
  <c r="U90" i="2"/>
  <c r="S90" i="2"/>
  <c r="O90" i="2"/>
  <c r="N90" i="2"/>
  <c r="EC89" i="2"/>
  <c r="U89" i="2"/>
  <c r="S89" i="2"/>
  <c r="O89" i="2"/>
  <c r="N89" i="2"/>
  <c r="EC88" i="2"/>
  <c r="U88" i="2"/>
  <c r="S88" i="2"/>
  <c r="O88" i="2"/>
  <c r="N88" i="2"/>
  <c r="EC87" i="2"/>
  <c r="U87" i="2"/>
  <c r="S87" i="2"/>
  <c r="O87" i="2"/>
  <c r="N87" i="2"/>
  <c r="EC86" i="2"/>
  <c r="U86" i="2"/>
  <c r="S86" i="2"/>
  <c r="O86" i="2"/>
  <c r="N86" i="2"/>
  <c r="EC85" i="2"/>
  <c r="U85" i="2"/>
  <c r="S85" i="2"/>
  <c r="O85" i="2"/>
  <c r="N85" i="2"/>
  <c r="EC84" i="2"/>
  <c r="U84" i="2"/>
  <c r="S84" i="2"/>
  <c r="O84" i="2"/>
  <c r="N84" i="2"/>
  <c r="EC83" i="2"/>
  <c r="U83" i="2"/>
  <c r="S83" i="2"/>
  <c r="O83" i="2"/>
  <c r="N83" i="2"/>
  <c r="EC82" i="2"/>
  <c r="U82" i="2"/>
  <c r="S82" i="2"/>
  <c r="O82" i="2"/>
  <c r="N82" i="2"/>
  <c r="EC79" i="2"/>
  <c r="S79" i="2"/>
  <c r="Q79" i="2"/>
  <c r="P79" i="2"/>
  <c r="O79" i="2"/>
  <c r="N79" i="2"/>
  <c r="C79" i="2"/>
  <c r="EC78" i="2"/>
  <c r="U78" i="2"/>
  <c r="S78" i="2"/>
  <c r="O78" i="2"/>
  <c r="N78" i="2"/>
  <c r="EC77" i="2"/>
  <c r="U77" i="2"/>
  <c r="S77" i="2"/>
  <c r="O77" i="2"/>
  <c r="N77" i="2"/>
  <c r="EC76" i="2"/>
  <c r="U76" i="2"/>
  <c r="S76" i="2"/>
  <c r="O76" i="2"/>
  <c r="N76" i="2"/>
  <c r="EC75" i="2"/>
  <c r="U75" i="2"/>
  <c r="S75" i="2"/>
  <c r="O75" i="2"/>
  <c r="N75" i="2"/>
  <c r="EC74" i="2"/>
  <c r="U74" i="2"/>
  <c r="S74" i="2"/>
  <c r="O74" i="2"/>
  <c r="N74" i="2"/>
  <c r="EC73" i="2"/>
  <c r="U73" i="2"/>
  <c r="S73" i="2"/>
  <c r="O73" i="2"/>
  <c r="N73" i="2"/>
  <c r="EC72" i="2"/>
  <c r="U72" i="2"/>
  <c r="S72" i="2"/>
  <c r="O72" i="2"/>
  <c r="N72" i="2"/>
  <c r="EC71" i="2"/>
  <c r="U71" i="2"/>
  <c r="S71" i="2"/>
  <c r="O71" i="2"/>
  <c r="N71" i="2"/>
  <c r="EC70" i="2"/>
  <c r="U70" i="2"/>
  <c r="S70" i="2"/>
  <c r="O70" i="2"/>
  <c r="N70" i="2"/>
  <c r="EC69" i="2"/>
  <c r="U69" i="2"/>
  <c r="S69" i="2"/>
  <c r="O69" i="2"/>
  <c r="N69" i="2"/>
  <c r="EC68" i="2"/>
  <c r="U68" i="2"/>
  <c r="S68" i="2"/>
  <c r="O68" i="2"/>
  <c r="N68" i="2"/>
  <c r="EC67" i="2"/>
  <c r="U67" i="2"/>
  <c r="S67" i="2"/>
  <c r="O67" i="2"/>
  <c r="N67" i="2"/>
  <c r="EC66" i="2"/>
  <c r="U66" i="2"/>
  <c r="S66" i="2"/>
  <c r="O66" i="2"/>
  <c r="N66" i="2"/>
  <c r="EC65" i="2"/>
  <c r="U65" i="2"/>
  <c r="S65" i="2"/>
  <c r="O65" i="2"/>
  <c r="N65" i="2"/>
  <c r="EC64" i="2"/>
  <c r="U64" i="2"/>
  <c r="S64" i="2"/>
  <c r="O64" i="2"/>
  <c r="N64" i="2"/>
  <c r="EC61" i="2"/>
  <c r="S61" i="2"/>
  <c r="Q61" i="2"/>
  <c r="P61" i="2"/>
  <c r="O61" i="2"/>
  <c r="N61" i="2"/>
  <c r="C61" i="2"/>
  <c r="EC60" i="2"/>
  <c r="U60" i="2"/>
  <c r="S60" i="2"/>
  <c r="O60" i="2"/>
  <c r="N60" i="2"/>
  <c r="EC59" i="2"/>
  <c r="U59" i="2"/>
  <c r="S59" i="2"/>
  <c r="O59" i="2"/>
  <c r="N59" i="2"/>
  <c r="EC58" i="2"/>
  <c r="U58" i="2"/>
  <c r="S58" i="2"/>
  <c r="O58" i="2"/>
  <c r="N58" i="2"/>
  <c r="EC57" i="2"/>
  <c r="U57" i="2"/>
  <c r="S57" i="2"/>
  <c r="O57" i="2"/>
  <c r="N57" i="2"/>
  <c r="EC56" i="2"/>
  <c r="U56" i="2"/>
  <c r="S56" i="2"/>
  <c r="O56" i="2"/>
  <c r="N56" i="2"/>
  <c r="EC55" i="2"/>
  <c r="U55" i="2"/>
  <c r="S55" i="2"/>
  <c r="O55" i="2"/>
  <c r="N55" i="2"/>
  <c r="EC54" i="2"/>
  <c r="U54" i="2"/>
  <c r="S54" i="2"/>
  <c r="O54" i="2"/>
  <c r="N54" i="2"/>
  <c r="EC53" i="2"/>
  <c r="U53" i="2"/>
  <c r="S53" i="2"/>
  <c r="O53" i="2"/>
  <c r="N53" i="2"/>
  <c r="EC52" i="2"/>
  <c r="U52" i="2"/>
  <c r="S52" i="2"/>
  <c r="O52" i="2"/>
  <c r="N52" i="2"/>
  <c r="EC51" i="2"/>
  <c r="U51" i="2"/>
  <c r="S51" i="2"/>
  <c r="O51" i="2"/>
  <c r="N51" i="2"/>
  <c r="EC50" i="2"/>
  <c r="U50" i="2"/>
  <c r="S50" i="2"/>
  <c r="O50" i="2"/>
  <c r="N50" i="2"/>
  <c r="EC49" i="2"/>
  <c r="U49" i="2"/>
  <c r="S49" i="2"/>
  <c r="O49" i="2"/>
  <c r="N49" i="2"/>
  <c r="EC48" i="2"/>
  <c r="U48" i="2"/>
  <c r="S48" i="2"/>
  <c r="O48" i="2"/>
  <c r="N48" i="2"/>
  <c r="EC47" i="2"/>
  <c r="U47" i="2"/>
  <c r="S47" i="2"/>
  <c r="O47" i="2"/>
  <c r="N47" i="2"/>
  <c r="EC46" i="2"/>
  <c r="U46" i="2"/>
  <c r="S46" i="2"/>
  <c r="O46" i="2"/>
  <c r="N46" i="2"/>
  <c r="EC43" i="2"/>
  <c r="S43" i="2"/>
  <c r="Q43" i="2"/>
  <c r="P43" i="2"/>
  <c r="O43" i="2"/>
  <c r="N43" i="2"/>
  <c r="C43" i="2"/>
  <c r="EC42" i="2"/>
  <c r="U42" i="2"/>
  <c r="S42" i="2"/>
  <c r="O42" i="2"/>
  <c r="N42" i="2"/>
  <c r="EC41" i="2"/>
  <c r="U41" i="2"/>
  <c r="S41" i="2"/>
  <c r="O41" i="2"/>
  <c r="N41" i="2"/>
  <c r="EC40" i="2"/>
  <c r="U40" i="2"/>
  <c r="S40" i="2"/>
  <c r="O40" i="2"/>
  <c r="N40" i="2"/>
  <c r="EC39" i="2"/>
  <c r="U39" i="2"/>
  <c r="S39" i="2"/>
  <c r="O39" i="2"/>
  <c r="N39" i="2"/>
  <c r="EC38" i="2"/>
  <c r="U38" i="2"/>
  <c r="S38" i="2"/>
  <c r="O38" i="2"/>
  <c r="N38" i="2"/>
  <c r="EC37" i="2"/>
  <c r="U37" i="2"/>
  <c r="S37" i="2"/>
  <c r="O37" i="2"/>
  <c r="N37" i="2"/>
  <c r="EC36" i="2"/>
  <c r="U36" i="2"/>
  <c r="S36" i="2"/>
  <c r="O36" i="2"/>
  <c r="N36" i="2"/>
  <c r="EC35" i="2"/>
  <c r="U35" i="2"/>
  <c r="S35" i="2"/>
  <c r="O35" i="2"/>
  <c r="N35" i="2"/>
  <c r="EC34" i="2"/>
  <c r="U34" i="2"/>
  <c r="S34" i="2"/>
  <c r="O34" i="2"/>
  <c r="N34" i="2"/>
  <c r="EC33" i="2"/>
  <c r="U33" i="2"/>
  <c r="S33" i="2"/>
  <c r="O33" i="2"/>
  <c r="N33" i="2"/>
  <c r="EC28" i="2"/>
  <c r="S28" i="2"/>
  <c r="Q28" i="2"/>
  <c r="P28" i="2"/>
  <c r="O28" i="2"/>
  <c r="N28" i="2"/>
  <c r="D28" i="2"/>
  <c r="EC27" i="2"/>
  <c r="S27" i="2"/>
  <c r="Q27" i="2"/>
  <c r="P27" i="2"/>
  <c r="O27" i="2"/>
  <c r="N27" i="2"/>
  <c r="C27" i="2"/>
  <c r="EC26" i="2"/>
  <c r="S26" i="2"/>
  <c r="O26" i="2"/>
  <c r="N26" i="2"/>
  <c r="EC25" i="2"/>
  <c r="S25" i="2"/>
  <c r="O25" i="2"/>
  <c r="N25" i="2"/>
  <c r="EC24" i="2"/>
  <c r="S24" i="2"/>
  <c r="O24" i="2"/>
  <c r="N24" i="2"/>
  <c r="EC23" i="2"/>
  <c r="S23" i="2"/>
  <c r="O23" i="2"/>
  <c r="N23" i="2"/>
  <c r="EC22" i="2"/>
  <c r="S22" i="2"/>
  <c r="O22" i="2"/>
  <c r="N22" i="2"/>
  <c r="EC21" i="2"/>
  <c r="S21" i="2"/>
  <c r="O21" i="2"/>
  <c r="N21" i="2"/>
  <c r="EC18" i="2"/>
  <c r="S18" i="2"/>
  <c r="Q18" i="2"/>
  <c r="P18" i="2"/>
  <c r="O18" i="2"/>
  <c r="N18" i="2"/>
  <c r="C18" i="2"/>
  <c r="EC17" i="2"/>
  <c r="S17" i="2"/>
  <c r="O17" i="2"/>
  <c r="N17" i="2"/>
  <c r="EC16" i="2"/>
  <c r="S16" i="2"/>
  <c r="O16" i="2"/>
  <c r="N16" i="2"/>
  <c r="EC15" i="2"/>
  <c r="S15" i="2"/>
  <c r="O15" i="2"/>
  <c r="N15" i="2"/>
  <c r="EC14" i="2"/>
  <c r="S14" i="2"/>
  <c r="O14" i="2"/>
  <c r="N14" i="2"/>
  <c r="EC13" i="2"/>
  <c r="S13" i="2"/>
  <c r="O13" i="2"/>
  <c r="N13" i="2"/>
  <c r="EC12" i="2"/>
  <c r="S12" i="2"/>
  <c r="O12" i="2"/>
  <c r="N12" i="2"/>
  <c r="EC11" i="2"/>
  <c r="S11" i="2"/>
  <c r="O11" i="2"/>
  <c r="N11" i="2"/>
  <c r="EC10" i="2"/>
  <c r="S10" i="2"/>
  <c r="O10" i="2"/>
  <c r="N10" i="2"/>
  <c r="EC9" i="2"/>
  <c r="S9" i="2"/>
  <c r="O9" i="2"/>
  <c r="N9" i="2"/>
  <c r="EC8" i="2"/>
  <c r="S8" i="2"/>
  <c r="O8" i="2"/>
  <c r="N8" i="2"/>
  <c r="B1" i="2"/>
  <c r="Q471" i="7"/>
  <c r="P471" i="7"/>
  <c r="EC468" i="7"/>
  <c r="S468" i="7"/>
  <c r="Q468" i="7"/>
  <c r="P468" i="7"/>
  <c r="O468" i="7"/>
  <c r="N468" i="7"/>
  <c r="D468" i="7"/>
  <c r="EC467" i="7"/>
  <c r="S467" i="7"/>
  <c r="Q467" i="7"/>
  <c r="P467" i="7"/>
  <c r="O467" i="7"/>
  <c r="N467" i="7"/>
  <c r="C467" i="7"/>
  <c r="EC466" i="7"/>
  <c r="S466" i="7"/>
  <c r="O466" i="7"/>
  <c r="N466" i="7"/>
  <c r="EC465" i="7"/>
  <c r="S465" i="7"/>
  <c r="O465" i="7"/>
  <c r="N465" i="7"/>
  <c r="EC464" i="7"/>
  <c r="S464" i="7"/>
  <c r="O464" i="7"/>
  <c r="N464" i="7"/>
  <c r="EC463" i="7"/>
  <c r="S463" i="7"/>
  <c r="O463" i="7"/>
  <c r="N463" i="7"/>
  <c r="EC462" i="7"/>
  <c r="S462" i="7"/>
  <c r="O462" i="7"/>
  <c r="N462" i="7"/>
  <c r="EC461" i="7"/>
  <c r="S461" i="7"/>
  <c r="O461" i="7"/>
  <c r="N461" i="7"/>
  <c r="EC460" i="7"/>
  <c r="S460" i="7"/>
  <c r="O460" i="7"/>
  <c r="N460" i="7"/>
  <c r="EC459" i="7"/>
  <c r="S459" i="7"/>
  <c r="O459" i="7"/>
  <c r="N459" i="7"/>
  <c r="EC458" i="7"/>
  <c r="S458" i="7"/>
  <c r="O458" i="7"/>
  <c r="N458" i="7"/>
  <c r="EC457" i="7"/>
  <c r="S457" i="7"/>
  <c r="O457" i="7"/>
  <c r="N457" i="7"/>
  <c r="EC456" i="7"/>
  <c r="S456" i="7"/>
  <c r="O456" i="7"/>
  <c r="N456" i="7"/>
  <c r="EC455" i="7"/>
  <c r="S455" i="7"/>
  <c r="O455" i="7"/>
  <c r="N455" i="7"/>
  <c r="EC454" i="7"/>
  <c r="S454" i="7"/>
  <c r="O454" i="7"/>
  <c r="N454" i="7"/>
  <c r="EC453" i="7"/>
  <c r="S453" i="7"/>
  <c r="O453" i="7"/>
  <c r="N453" i="7"/>
  <c r="EC452" i="7"/>
  <c r="S452" i="7"/>
  <c r="O452" i="7"/>
  <c r="N452" i="7"/>
  <c r="EC451" i="7"/>
  <c r="S451" i="7"/>
  <c r="O451" i="7"/>
  <c r="N451" i="7"/>
  <c r="EC450" i="7"/>
  <c r="S450" i="7"/>
  <c r="O450" i="7"/>
  <c r="N450" i="7"/>
  <c r="EC445" i="7"/>
  <c r="S445" i="7"/>
  <c r="Q445" i="7"/>
  <c r="P445" i="7"/>
  <c r="O445" i="7"/>
  <c r="N445" i="7"/>
  <c r="D445" i="7"/>
  <c r="EC444" i="7"/>
  <c r="S444" i="7"/>
  <c r="Q444" i="7"/>
  <c r="P444" i="7"/>
  <c r="O444" i="7"/>
  <c r="N444" i="7"/>
  <c r="C444" i="7"/>
  <c r="EC443" i="7"/>
  <c r="S443" i="7"/>
  <c r="O443" i="7"/>
  <c r="N443" i="7"/>
  <c r="EC442" i="7"/>
  <c r="S442" i="7"/>
  <c r="O442" i="7"/>
  <c r="N442" i="7"/>
  <c r="EC441" i="7"/>
  <c r="S441" i="7"/>
  <c r="O441" i="7"/>
  <c r="N441" i="7"/>
  <c r="EC440" i="7"/>
  <c r="S440" i="7"/>
  <c r="O440" i="7"/>
  <c r="N440" i="7"/>
  <c r="EC435" i="7"/>
  <c r="S435" i="7"/>
  <c r="Q435" i="7"/>
  <c r="P435" i="7"/>
  <c r="O435" i="7"/>
  <c r="N435" i="7"/>
  <c r="D435" i="7"/>
  <c r="EC434" i="7"/>
  <c r="S434" i="7"/>
  <c r="Q434" i="7"/>
  <c r="P434" i="7"/>
  <c r="O434" i="7"/>
  <c r="N434" i="7"/>
  <c r="C434" i="7"/>
  <c r="EC433" i="7"/>
  <c r="S433" i="7"/>
  <c r="O433" i="7"/>
  <c r="N433" i="7"/>
  <c r="EC432" i="7"/>
  <c r="S432" i="7"/>
  <c r="O432" i="7"/>
  <c r="N432" i="7"/>
  <c r="EC431" i="7"/>
  <c r="S431" i="7"/>
  <c r="O431" i="7"/>
  <c r="N431" i="7"/>
  <c r="EC430" i="7"/>
  <c r="S430" i="7"/>
  <c r="O430" i="7"/>
  <c r="N430" i="7"/>
  <c r="EC429" i="7"/>
  <c r="S429" i="7"/>
  <c r="O429" i="7"/>
  <c r="N429" i="7"/>
  <c r="EC428" i="7"/>
  <c r="S428" i="7"/>
  <c r="O428" i="7"/>
  <c r="N428" i="7"/>
  <c r="EC427" i="7"/>
  <c r="S427" i="7"/>
  <c r="O427" i="7"/>
  <c r="N427" i="7"/>
  <c r="EC424" i="7"/>
  <c r="S424" i="7"/>
  <c r="Q424" i="7"/>
  <c r="P424" i="7"/>
  <c r="O424" i="7"/>
  <c r="N424" i="7"/>
  <c r="C424" i="7"/>
  <c r="EC423" i="7"/>
  <c r="S423" i="7"/>
  <c r="O423" i="7"/>
  <c r="N423" i="7"/>
  <c r="EC422" i="7"/>
  <c r="S422" i="7"/>
  <c r="O422" i="7"/>
  <c r="N422" i="7"/>
  <c r="EC421" i="7"/>
  <c r="S421" i="7"/>
  <c r="O421" i="7"/>
  <c r="N421" i="7"/>
  <c r="EC420" i="7"/>
  <c r="S420" i="7"/>
  <c r="O420" i="7"/>
  <c r="N420" i="7"/>
  <c r="EC419" i="7"/>
  <c r="S419" i="7"/>
  <c r="O419" i="7"/>
  <c r="N419" i="7"/>
  <c r="EC418" i="7"/>
  <c r="S418" i="7"/>
  <c r="O418" i="7"/>
  <c r="N418" i="7"/>
  <c r="EC417" i="7"/>
  <c r="S417" i="7"/>
  <c r="O417" i="7"/>
  <c r="N417" i="7"/>
  <c r="EC416" i="7"/>
  <c r="S416" i="7"/>
  <c r="O416" i="7"/>
  <c r="N416" i="7"/>
  <c r="EC415" i="7"/>
  <c r="S415" i="7"/>
  <c r="O415" i="7"/>
  <c r="N415" i="7"/>
  <c r="EC412" i="7"/>
  <c r="S412" i="7"/>
  <c r="Q412" i="7"/>
  <c r="P412" i="7"/>
  <c r="O412" i="7"/>
  <c r="N412" i="7"/>
  <c r="C412" i="7"/>
  <c r="EC411" i="7"/>
  <c r="S411" i="7"/>
  <c r="O411" i="7"/>
  <c r="N411" i="7"/>
  <c r="EC410" i="7"/>
  <c r="S410" i="7"/>
  <c r="O410" i="7"/>
  <c r="N410" i="7"/>
  <c r="EC409" i="7"/>
  <c r="S409" i="7"/>
  <c r="O409" i="7"/>
  <c r="N409" i="7"/>
  <c r="EC408" i="7"/>
  <c r="S408" i="7"/>
  <c r="O408" i="7"/>
  <c r="N408" i="7"/>
  <c r="EC407" i="7"/>
  <c r="S407" i="7"/>
  <c r="O407" i="7"/>
  <c r="N407" i="7"/>
  <c r="EC406" i="7"/>
  <c r="S406" i="7"/>
  <c r="O406" i="7"/>
  <c r="N406" i="7"/>
  <c r="EC405" i="7"/>
  <c r="S405" i="7"/>
  <c r="O405" i="7"/>
  <c r="N405" i="7"/>
  <c r="EC404" i="7"/>
  <c r="S404" i="7"/>
  <c r="O404" i="7"/>
  <c r="N404" i="7"/>
  <c r="EC401" i="7"/>
  <c r="S401" i="7"/>
  <c r="Q401" i="7"/>
  <c r="P401" i="7"/>
  <c r="O401" i="7"/>
  <c r="N401" i="7"/>
  <c r="C401" i="7"/>
  <c r="EC400" i="7"/>
  <c r="S400" i="7"/>
  <c r="O400" i="7"/>
  <c r="N400" i="7"/>
  <c r="EC399" i="7"/>
  <c r="S399" i="7"/>
  <c r="O399" i="7"/>
  <c r="N399" i="7"/>
  <c r="EC398" i="7"/>
  <c r="S398" i="7"/>
  <c r="O398" i="7"/>
  <c r="N398" i="7"/>
  <c r="EC397" i="7"/>
  <c r="S397" i="7"/>
  <c r="O397" i="7"/>
  <c r="N397" i="7"/>
  <c r="EC396" i="7"/>
  <c r="S396" i="7"/>
  <c r="O396" i="7"/>
  <c r="N396" i="7"/>
  <c r="EC395" i="7"/>
  <c r="S395" i="7"/>
  <c r="O395" i="7"/>
  <c r="N395" i="7"/>
  <c r="EC394" i="7"/>
  <c r="S394" i="7"/>
  <c r="O394" i="7"/>
  <c r="N394" i="7"/>
  <c r="EC393" i="7"/>
  <c r="S393" i="7"/>
  <c r="O393" i="7"/>
  <c r="N393" i="7"/>
  <c r="EC392" i="7"/>
  <c r="S392" i="7"/>
  <c r="O392" i="7"/>
  <c r="N392" i="7"/>
  <c r="EC391" i="7"/>
  <c r="S391" i="7"/>
  <c r="O391" i="7"/>
  <c r="N391" i="7"/>
  <c r="EC390" i="7"/>
  <c r="S390" i="7"/>
  <c r="O390" i="7"/>
  <c r="N390" i="7"/>
  <c r="EC389" i="7"/>
  <c r="S389" i="7"/>
  <c r="O389" i="7"/>
  <c r="N389" i="7"/>
  <c r="EC384" i="7"/>
  <c r="S384" i="7"/>
  <c r="Q384" i="7"/>
  <c r="P384" i="7"/>
  <c r="O384" i="7"/>
  <c r="N384" i="7"/>
  <c r="D384" i="7"/>
  <c r="EC383" i="7"/>
  <c r="S383" i="7"/>
  <c r="Q383" i="7"/>
  <c r="P383" i="7"/>
  <c r="O383" i="7"/>
  <c r="N383" i="7"/>
  <c r="C383" i="7"/>
  <c r="EC382" i="7"/>
  <c r="S382" i="7"/>
  <c r="O382" i="7"/>
  <c r="N382" i="7"/>
  <c r="EC381" i="7"/>
  <c r="S381" i="7"/>
  <c r="O381" i="7"/>
  <c r="N381" i="7"/>
  <c r="EC380" i="7"/>
  <c r="S380" i="7"/>
  <c r="O380" i="7"/>
  <c r="N380" i="7"/>
  <c r="EC379" i="7"/>
  <c r="S379" i="7"/>
  <c r="O379" i="7"/>
  <c r="N379" i="7"/>
  <c r="EC378" i="7"/>
  <c r="S378" i="7"/>
  <c r="O378" i="7"/>
  <c r="N378" i="7"/>
  <c r="EC377" i="7"/>
  <c r="S377" i="7"/>
  <c r="O377" i="7"/>
  <c r="N377" i="7"/>
  <c r="EC376" i="7"/>
  <c r="S376" i="7"/>
  <c r="O376" i="7"/>
  <c r="N376" i="7"/>
  <c r="EC373" i="7"/>
  <c r="S373" i="7"/>
  <c r="Q373" i="7"/>
  <c r="P373" i="7"/>
  <c r="O373" i="7"/>
  <c r="N373" i="7"/>
  <c r="C373" i="7"/>
  <c r="EC372" i="7"/>
  <c r="S372" i="7"/>
  <c r="O372" i="7"/>
  <c r="N372" i="7"/>
  <c r="EC371" i="7"/>
  <c r="S371" i="7"/>
  <c r="O371" i="7"/>
  <c r="N371" i="7"/>
  <c r="EC370" i="7"/>
  <c r="S370" i="7"/>
  <c r="O370" i="7"/>
  <c r="N370" i="7"/>
  <c r="EC369" i="7"/>
  <c r="S369" i="7"/>
  <c r="O369" i="7"/>
  <c r="N369" i="7"/>
  <c r="EC368" i="7"/>
  <c r="S368" i="7"/>
  <c r="O368" i="7"/>
  <c r="N368" i="7"/>
  <c r="EC367" i="7"/>
  <c r="S367" i="7"/>
  <c r="O367" i="7"/>
  <c r="N367" i="7"/>
  <c r="EC366" i="7"/>
  <c r="S366" i="7"/>
  <c r="O366" i="7"/>
  <c r="N366" i="7"/>
  <c r="EC361" i="7"/>
  <c r="S361" i="7"/>
  <c r="Q361" i="7"/>
  <c r="P361" i="7"/>
  <c r="O361" i="7"/>
  <c r="N361" i="7"/>
  <c r="D361" i="7"/>
  <c r="EC360" i="7"/>
  <c r="S360" i="7"/>
  <c r="Q360" i="7"/>
  <c r="P360" i="7"/>
  <c r="O360" i="7"/>
  <c r="N360" i="7"/>
  <c r="C360" i="7"/>
  <c r="EC359" i="7"/>
  <c r="S359" i="7"/>
  <c r="O359" i="7"/>
  <c r="N359" i="7"/>
  <c r="EC358" i="7"/>
  <c r="S358" i="7"/>
  <c r="O358" i="7"/>
  <c r="N358" i="7"/>
  <c r="EC357" i="7"/>
  <c r="S357" i="7"/>
  <c r="O357" i="7"/>
  <c r="N357" i="7"/>
  <c r="EC356" i="7"/>
  <c r="S356" i="7"/>
  <c r="O356" i="7"/>
  <c r="N356" i="7"/>
  <c r="EC353" i="7"/>
  <c r="S353" i="7"/>
  <c r="Q353" i="7"/>
  <c r="P353" i="7"/>
  <c r="O353" i="7"/>
  <c r="N353" i="7"/>
  <c r="C353" i="7"/>
  <c r="EC352" i="7"/>
  <c r="S352" i="7"/>
  <c r="O352" i="7"/>
  <c r="N352" i="7"/>
  <c r="EC351" i="7"/>
  <c r="S351" i="7"/>
  <c r="O351" i="7"/>
  <c r="N351" i="7"/>
  <c r="EC350" i="7"/>
  <c r="S350" i="7"/>
  <c r="O350" i="7"/>
  <c r="N350" i="7"/>
  <c r="EC349" i="7"/>
  <c r="S349" i="7"/>
  <c r="O349" i="7"/>
  <c r="N349" i="7"/>
  <c r="EC348" i="7"/>
  <c r="S348" i="7"/>
  <c r="O348" i="7"/>
  <c r="N348" i="7"/>
  <c r="EC345" i="7"/>
  <c r="S345" i="7"/>
  <c r="Q345" i="7"/>
  <c r="P345" i="7"/>
  <c r="O345" i="7"/>
  <c r="N345" i="7"/>
  <c r="C345" i="7"/>
  <c r="EC344" i="7"/>
  <c r="S344" i="7"/>
  <c r="O344" i="7"/>
  <c r="N344" i="7"/>
  <c r="EC343" i="7"/>
  <c r="S343" i="7"/>
  <c r="O343" i="7"/>
  <c r="N343" i="7"/>
  <c r="EC342" i="7"/>
  <c r="S342" i="7"/>
  <c r="O342" i="7"/>
  <c r="N342" i="7"/>
  <c r="EC341" i="7"/>
  <c r="S341" i="7"/>
  <c r="O341" i="7"/>
  <c r="N341" i="7"/>
  <c r="EC340" i="7"/>
  <c r="S340" i="7"/>
  <c r="O340" i="7"/>
  <c r="N340" i="7"/>
  <c r="EC339" i="7"/>
  <c r="S339" i="7"/>
  <c r="O339" i="7"/>
  <c r="N339" i="7"/>
  <c r="EC338" i="7"/>
  <c r="S338" i="7"/>
  <c r="O338" i="7"/>
  <c r="N338" i="7"/>
  <c r="EC335" i="7"/>
  <c r="S335" i="7"/>
  <c r="Q335" i="7"/>
  <c r="P335" i="7"/>
  <c r="O335" i="7"/>
  <c r="N335" i="7"/>
  <c r="C335" i="7"/>
  <c r="EC334" i="7"/>
  <c r="S334" i="7"/>
  <c r="O334" i="7"/>
  <c r="N334" i="7"/>
  <c r="EC333" i="7"/>
  <c r="S333" i="7"/>
  <c r="O333" i="7"/>
  <c r="N333" i="7"/>
  <c r="EC332" i="7"/>
  <c r="S332" i="7"/>
  <c r="O332" i="7"/>
  <c r="N332" i="7"/>
  <c r="EC331" i="7"/>
  <c r="S331" i="7"/>
  <c r="O331" i="7"/>
  <c r="N331" i="7"/>
  <c r="EC330" i="7"/>
  <c r="S330" i="7"/>
  <c r="O330" i="7"/>
  <c r="N330" i="7"/>
  <c r="EC329" i="7"/>
  <c r="S329" i="7"/>
  <c r="O329" i="7"/>
  <c r="N329" i="7"/>
  <c r="EC328" i="7"/>
  <c r="S328" i="7"/>
  <c r="O328" i="7"/>
  <c r="N328" i="7"/>
  <c r="Q323" i="7"/>
  <c r="P323" i="7"/>
  <c r="D323" i="7"/>
  <c r="Q322" i="7"/>
  <c r="P322" i="7"/>
  <c r="C322" i="7"/>
  <c r="M321" i="7"/>
  <c r="S321" i="7" s="1"/>
  <c r="M320" i="7"/>
  <c r="EC320" i="7" s="1"/>
  <c r="M319" i="7"/>
  <c r="EC319" i="7" s="1"/>
  <c r="M318" i="7"/>
  <c r="N318" i="7" s="1"/>
  <c r="M317" i="7"/>
  <c r="M316" i="7"/>
  <c r="EC316" i="7" s="1"/>
  <c r="M315" i="7"/>
  <c r="EC315" i="7" s="1"/>
  <c r="M314" i="7"/>
  <c r="N314" i="7" s="1"/>
  <c r="Q311" i="7"/>
  <c r="P311" i="7"/>
  <c r="C311" i="7"/>
  <c r="M310" i="7"/>
  <c r="M309" i="7"/>
  <c r="S309" i="7" s="1"/>
  <c r="M308" i="7"/>
  <c r="EC308" i="7" s="1"/>
  <c r="M307" i="7"/>
  <c r="EC307" i="7" s="1"/>
  <c r="M306" i="7"/>
  <c r="N306" i="7" s="1"/>
  <c r="M305" i="7"/>
  <c r="M304" i="7"/>
  <c r="EC304" i="7" s="1"/>
  <c r="M303" i="7"/>
  <c r="N303" i="7" s="1"/>
  <c r="M302" i="7"/>
  <c r="M301" i="7"/>
  <c r="S301" i="7" s="1"/>
  <c r="M300" i="7"/>
  <c r="EC300" i="7" s="1"/>
  <c r="M299" i="7"/>
  <c r="EC299" i="7" s="1"/>
  <c r="M298" i="7"/>
  <c r="N298" i="7" s="1"/>
  <c r="Q295" i="7"/>
  <c r="P295" i="7"/>
  <c r="C295" i="7"/>
  <c r="M294" i="7"/>
  <c r="M293" i="7"/>
  <c r="S293" i="7" s="1"/>
  <c r="M292" i="7"/>
  <c r="EC292" i="7" s="1"/>
  <c r="M291" i="7"/>
  <c r="EC291" i="7" s="1"/>
  <c r="M290" i="7"/>
  <c r="N290" i="7" s="1"/>
  <c r="M289" i="7"/>
  <c r="N289" i="7" s="1"/>
  <c r="M288" i="7"/>
  <c r="S288" i="7" s="1"/>
  <c r="Q285" i="7"/>
  <c r="P285" i="7"/>
  <c r="C285" i="7"/>
  <c r="M284" i="7"/>
  <c r="EC284" i="7" s="1"/>
  <c r="M283" i="7"/>
  <c r="EC283" i="7" s="1"/>
  <c r="M282" i="7"/>
  <c r="N282" i="7" s="1"/>
  <c r="M281" i="7"/>
  <c r="N281" i="7" s="1"/>
  <c r="M280" i="7"/>
  <c r="S280" i="7" s="1"/>
  <c r="M279" i="7"/>
  <c r="N279" i="7" s="1"/>
  <c r="M278" i="7"/>
  <c r="M277" i="7"/>
  <c r="S277" i="7" s="1"/>
  <c r="Q272" i="7"/>
  <c r="P272" i="7"/>
  <c r="D272" i="7"/>
  <c r="Q271" i="7"/>
  <c r="P271" i="7"/>
  <c r="C271" i="7"/>
  <c r="M270" i="7"/>
  <c r="M269" i="7"/>
  <c r="S269" i="7" s="1"/>
  <c r="M268" i="7"/>
  <c r="EC268" i="7" s="1"/>
  <c r="M267" i="7"/>
  <c r="EC267" i="7" s="1"/>
  <c r="Q264" i="7"/>
  <c r="P264" i="7"/>
  <c r="C264" i="7"/>
  <c r="M263" i="7"/>
  <c r="N263" i="7" s="1"/>
  <c r="M262" i="7"/>
  <c r="M261" i="7"/>
  <c r="S261" i="7" s="1"/>
  <c r="M260" i="7"/>
  <c r="EC260" i="7" s="1"/>
  <c r="M259" i="7"/>
  <c r="EC259" i="7" s="1"/>
  <c r="M258" i="7"/>
  <c r="N258" i="7" s="1"/>
  <c r="Q255" i="7"/>
  <c r="P255" i="7"/>
  <c r="C255" i="7"/>
  <c r="M254" i="7"/>
  <c r="M253" i="7"/>
  <c r="S253" i="7" s="1"/>
  <c r="M252" i="7"/>
  <c r="EC252" i="7" s="1"/>
  <c r="M251" i="7"/>
  <c r="EC251" i="7" s="1"/>
  <c r="M250" i="7"/>
  <c r="N250" i="7" s="1"/>
  <c r="M249" i="7"/>
  <c r="Q246" i="7"/>
  <c r="P246" i="7"/>
  <c r="C246" i="7"/>
  <c r="M245" i="7"/>
  <c r="S245" i="7" s="1"/>
  <c r="M244" i="7"/>
  <c r="EC244" i="7" s="1"/>
  <c r="M243" i="7"/>
  <c r="EC243" i="7" s="1"/>
  <c r="M242" i="7"/>
  <c r="N242" i="7" s="1"/>
  <c r="M241" i="7"/>
  <c r="M240" i="7"/>
  <c r="S240" i="7" s="1"/>
  <c r="Q237" i="7"/>
  <c r="P237" i="7"/>
  <c r="C237" i="7"/>
  <c r="M236" i="7"/>
  <c r="EC236" i="7" s="1"/>
  <c r="M235" i="7"/>
  <c r="EC235" i="7" s="1"/>
  <c r="M234" i="7"/>
  <c r="N234" i="7" s="1"/>
  <c r="M233" i="7"/>
  <c r="N233" i="7" s="1"/>
  <c r="M232" i="7"/>
  <c r="S232" i="7" s="1"/>
  <c r="M231" i="7"/>
  <c r="N231" i="7" s="1"/>
  <c r="M230" i="7"/>
  <c r="Q227" i="7"/>
  <c r="P227" i="7"/>
  <c r="C227" i="7"/>
  <c r="M226" i="7"/>
  <c r="N226" i="7" s="1"/>
  <c r="M225" i="7"/>
  <c r="N225" i="7" s="1"/>
  <c r="M224" i="7"/>
  <c r="S224" i="7" s="1"/>
  <c r="M223" i="7"/>
  <c r="N223" i="7" s="1"/>
  <c r="M222" i="7"/>
  <c r="M221" i="7"/>
  <c r="S221" i="7" s="1"/>
  <c r="M220" i="7"/>
  <c r="EC220" i="7" s="1"/>
  <c r="M219" i="7"/>
  <c r="EC219" i="7" s="1"/>
  <c r="M218" i="7"/>
  <c r="N218" i="7" s="1"/>
  <c r="M217" i="7"/>
  <c r="S217" i="7" s="1"/>
  <c r="M216" i="7"/>
  <c r="S216" i="7" s="1"/>
  <c r="Q211" i="7"/>
  <c r="P211" i="7"/>
  <c r="D211" i="7"/>
  <c r="Q210" i="7"/>
  <c r="P210" i="7"/>
  <c r="C210" i="7"/>
  <c r="M209" i="7"/>
  <c r="M208" i="7"/>
  <c r="EC208" i="7" s="1"/>
  <c r="M207" i="7"/>
  <c r="EC207" i="7" s="1"/>
  <c r="M206" i="7"/>
  <c r="N206" i="7" s="1"/>
  <c r="M205" i="7"/>
  <c r="S205" i="7" s="1"/>
  <c r="M204" i="7"/>
  <c r="S204" i="7" s="1"/>
  <c r="M203" i="7"/>
  <c r="N203" i="7" s="1"/>
  <c r="M202" i="7"/>
  <c r="S202" i="7" s="1"/>
  <c r="M201" i="7"/>
  <c r="EC201" i="7" s="1"/>
  <c r="M200" i="7"/>
  <c r="EC200" i="7" s="1"/>
  <c r="Q197" i="7"/>
  <c r="P197" i="7"/>
  <c r="C197" i="7"/>
  <c r="M196" i="7"/>
  <c r="S196" i="7" s="1"/>
  <c r="M195" i="7"/>
  <c r="S195" i="7" s="1"/>
  <c r="M194" i="7"/>
  <c r="M193" i="7"/>
  <c r="M192" i="7"/>
  <c r="EC192" i="7" s="1"/>
  <c r="M191" i="7"/>
  <c r="EC191" i="7" s="1"/>
  <c r="M190" i="7"/>
  <c r="N190" i="7" s="1"/>
  <c r="M189" i="7"/>
  <c r="S189" i="7" s="1"/>
  <c r="M188" i="7"/>
  <c r="S188" i="7" s="1"/>
  <c r="M187" i="7"/>
  <c r="EC187" i="7" s="1"/>
  <c r="M186" i="7"/>
  <c r="S186" i="7" s="1"/>
  <c r="Q183" i="7"/>
  <c r="P183" i="7"/>
  <c r="C183" i="7"/>
  <c r="M182" i="7"/>
  <c r="EC182" i="7" s="1"/>
  <c r="M181" i="7"/>
  <c r="M180" i="7"/>
  <c r="M179" i="7"/>
  <c r="EC179" i="7" s="1"/>
  <c r="M178" i="7"/>
  <c r="EC178" i="7" s="1"/>
  <c r="M177" i="7"/>
  <c r="N177" i="7" s="1"/>
  <c r="M176" i="7"/>
  <c r="S176" i="7" s="1"/>
  <c r="M175" i="7"/>
  <c r="S175" i="7" s="1"/>
  <c r="M174" i="7"/>
  <c r="EC174" i="7" s="1"/>
  <c r="M173" i="7"/>
  <c r="M172" i="7"/>
  <c r="EC172" i="7" s="1"/>
  <c r="M171" i="7"/>
  <c r="EC171" i="7" s="1"/>
  <c r="M170" i="7"/>
  <c r="EC170" i="7" s="1"/>
  <c r="M169" i="7"/>
  <c r="N169" i="7" s="1"/>
  <c r="M168" i="7"/>
  <c r="S168" i="7" s="1"/>
  <c r="M167" i="7"/>
  <c r="S167" i="7" s="1"/>
  <c r="M166" i="7"/>
  <c r="EC166" i="7" s="1"/>
  <c r="M165" i="7"/>
  <c r="M164" i="7"/>
  <c r="M163" i="7"/>
  <c r="EC163" i="7" s="1"/>
  <c r="M162" i="7"/>
  <c r="S162" i="7" s="1"/>
  <c r="EC157" i="7"/>
  <c r="S157" i="7"/>
  <c r="Q157" i="7"/>
  <c r="P157" i="7"/>
  <c r="O157" i="7"/>
  <c r="N157" i="7"/>
  <c r="D157" i="7"/>
  <c r="EC156" i="7"/>
  <c r="S156" i="7"/>
  <c r="Q156" i="7"/>
  <c r="P156" i="7"/>
  <c r="O156" i="7"/>
  <c r="N156" i="7"/>
  <c r="C156" i="7"/>
  <c r="EC155" i="7"/>
  <c r="U155" i="7"/>
  <c r="S155" i="7"/>
  <c r="O155" i="7"/>
  <c r="N155" i="7"/>
  <c r="EC154" i="7"/>
  <c r="U154" i="7"/>
  <c r="S154" i="7"/>
  <c r="O154" i="7"/>
  <c r="N154" i="7"/>
  <c r="EC153" i="7"/>
  <c r="U153" i="7"/>
  <c r="S153" i="7"/>
  <c r="O153" i="7"/>
  <c r="N153" i="7"/>
  <c r="EC152" i="7"/>
  <c r="U152" i="7"/>
  <c r="S152" i="7"/>
  <c r="O152" i="7"/>
  <c r="N152" i="7"/>
  <c r="EC151" i="7"/>
  <c r="U151" i="7"/>
  <c r="S151" i="7"/>
  <c r="O151" i="7"/>
  <c r="N151" i="7"/>
  <c r="EC150" i="7"/>
  <c r="U150" i="7"/>
  <c r="S150" i="7"/>
  <c r="O150" i="7"/>
  <c r="N150" i="7"/>
  <c r="EC147" i="7"/>
  <c r="S147" i="7"/>
  <c r="Q147" i="7"/>
  <c r="P147" i="7"/>
  <c r="O147" i="7"/>
  <c r="N147" i="7"/>
  <c r="C147" i="7"/>
  <c r="EC146" i="7"/>
  <c r="U146" i="7"/>
  <c r="S146" i="7"/>
  <c r="O146" i="7"/>
  <c r="N146" i="7"/>
  <c r="EC145" i="7"/>
  <c r="U145" i="7"/>
  <c r="S145" i="7"/>
  <c r="O145" i="7"/>
  <c r="N145" i="7"/>
  <c r="EC144" i="7"/>
  <c r="U144" i="7"/>
  <c r="S144" i="7"/>
  <c r="O144" i="7"/>
  <c r="N144" i="7"/>
  <c r="EC143" i="7"/>
  <c r="U143" i="7"/>
  <c r="S143" i="7"/>
  <c r="O143" i="7"/>
  <c r="N143" i="7"/>
  <c r="EC142" i="7"/>
  <c r="U142" i="7"/>
  <c r="S142" i="7"/>
  <c r="O142" i="7"/>
  <c r="N142" i="7"/>
  <c r="EC141" i="7"/>
  <c r="U141" i="7"/>
  <c r="S141" i="7"/>
  <c r="O141" i="7"/>
  <c r="N141" i="7"/>
  <c r="EC140" i="7"/>
  <c r="U140" i="7"/>
  <c r="S140" i="7"/>
  <c r="O140" i="7"/>
  <c r="N140" i="7"/>
  <c r="EC137" i="7"/>
  <c r="S137" i="7"/>
  <c r="Q137" i="7"/>
  <c r="P137" i="7"/>
  <c r="O137" i="7"/>
  <c r="N137" i="7"/>
  <c r="C137" i="7"/>
  <c r="EC136" i="7"/>
  <c r="U136" i="7"/>
  <c r="S136" i="7"/>
  <c r="O136" i="7"/>
  <c r="N136" i="7"/>
  <c r="EC135" i="7"/>
  <c r="U135" i="7"/>
  <c r="S135" i="7"/>
  <c r="O135" i="7"/>
  <c r="N135" i="7"/>
  <c r="EC134" i="7"/>
  <c r="U134" i="7"/>
  <c r="S134" i="7"/>
  <c r="O134" i="7"/>
  <c r="N134" i="7"/>
  <c r="EC133" i="7"/>
  <c r="U133" i="7"/>
  <c r="S133" i="7"/>
  <c r="O133" i="7"/>
  <c r="N133" i="7"/>
  <c r="EC132" i="7"/>
  <c r="U132" i="7"/>
  <c r="S132" i="7"/>
  <c r="O132" i="7"/>
  <c r="N132" i="7"/>
  <c r="EC131" i="7"/>
  <c r="U131" i="7"/>
  <c r="S131" i="7"/>
  <c r="O131" i="7"/>
  <c r="N131" i="7"/>
  <c r="EC128" i="7"/>
  <c r="S128" i="7"/>
  <c r="Q128" i="7"/>
  <c r="P128" i="7"/>
  <c r="O128" i="7"/>
  <c r="N128" i="7"/>
  <c r="C128" i="7"/>
  <c r="EC127" i="7"/>
  <c r="U127" i="7"/>
  <c r="S127" i="7"/>
  <c r="O127" i="7"/>
  <c r="N127" i="7"/>
  <c r="EC126" i="7"/>
  <c r="U126" i="7"/>
  <c r="S126" i="7"/>
  <c r="O126" i="7"/>
  <c r="N126" i="7"/>
  <c r="EC125" i="7"/>
  <c r="U125" i="7"/>
  <c r="S125" i="7"/>
  <c r="O125" i="7"/>
  <c r="N125" i="7"/>
  <c r="EC124" i="7"/>
  <c r="U124" i="7"/>
  <c r="S124" i="7"/>
  <c r="O124" i="7"/>
  <c r="N124" i="7"/>
  <c r="EC123" i="7"/>
  <c r="U123" i="7"/>
  <c r="S123" i="7"/>
  <c r="O123" i="7"/>
  <c r="N123" i="7"/>
  <c r="EC122" i="7"/>
  <c r="U122" i="7"/>
  <c r="S122" i="7"/>
  <c r="O122" i="7"/>
  <c r="N122" i="7"/>
  <c r="EC121" i="7"/>
  <c r="U121" i="7"/>
  <c r="S121" i="7"/>
  <c r="O121" i="7"/>
  <c r="N121" i="7"/>
  <c r="EC120" i="7"/>
  <c r="U120" i="7"/>
  <c r="S120" i="7"/>
  <c r="O120" i="7"/>
  <c r="N120" i="7"/>
  <c r="EC119" i="7"/>
  <c r="U119" i="7"/>
  <c r="S119" i="7"/>
  <c r="O119" i="7"/>
  <c r="N119" i="7"/>
  <c r="EC118" i="7"/>
  <c r="U118" i="7"/>
  <c r="S118" i="7"/>
  <c r="O118" i="7"/>
  <c r="N118" i="7"/>
  <c r="EC115" i="7"/>
  <c r="S115" i="7"/>
  <c r="Q115" i="7"/>
  <c r="P115" i="7"/>
  <c r="O115" i="7"/>
  <c r="N115" i="7"/>
  <c r="C115" i="7"/>
  <c r="EC114" i="7"/>
  <c r="U114" i="7"/>
  <c r="S114" i="7"/>
  <c r="O114" i="7"/>
  <c r="N114" i="7"/>
  <c r="EC113" i="7"/>
  <c r="U113" i="7"/>
  <c r="S113" i="7"/>
  <c r="O113" i="7"/>
  <c r="N113" i="7"/>
  <c r="EC112" i="7"/>
  <c r="U112" i="7"/>
  <c r="S112" i="7"/>
  <c r="O112" i="7"/>
  <c r="N112" i="7"/>
  <c r="EC111" i="7"/>
  <c r="U111" i="7"/>
  <c r="S111" i="7"/>
  <c r="O111" i="7"/>
  <c r="N111" i="7"/>
  <c r="EC110" i="7"/>
  <c r="U110" i="7"/>
  <c r="S110" i="7"/>
  <c r="O110" i="7"/>
  <c r="N110" i="7"/>
  <c r="EC109" i="7"/>
  <c r="U109" i="7"/>
  <c r="S109" i="7"/>
  <c r="O109" i="7"/>
  <c r="N109" i="7"/>
  <c r="EC108" i="7"/>
  <c r="U108" i="7"/>
  <c r="S108" i="7"/>
  <c r="O108" i="7"/>
  <c r="N108" i="7"/>
  <c r="EC107" i="7"/>
  <c r="U107" i="7"/>
  <c r="S107" i="7"/>
  <c r="O107" i="7"/>
  <c r="N107" i="7"/>
  <c r="EC106" i="7"/>
  <c r="U106" i="7"/>
  <c r="S106" i="7"/>
  <c r="O106" i="7"/>
  <c r="N106" i="7"/>
  <c r="EC105" i="7"/>
  <c r="U105" i="7"/>
  <c r="S105" i="7"/>
  <c r="O105" i="7"/>
  <c r="N105" i="7"/>
  <c r="EC104" i="7"/>
  <c r="U104" i="7"/>
  <c r="S104" i="7"/>
  <c r="O104" i="7"/>
  <c r="N104" i="7"/>
  <c r="EC103" i="7"/>
  <c r="U103" i="7"/>
  <c r="S103" i="7"/>
  <c r="O103" i="7"/>
  <c r="N103" i="7"/>
  <c r="EC102" i="7"/>
  <c r="U102" i="7"/>
  <c r="S102" i="7"/>
  <c r="O102" i="7"/>
  <c r="N102" i="7"/>
  <c r="EC101" i="7"/>
  <c r="U101" i="7"/>
  <c r="S101" i="7"/>
  <c r="O101" i="7"/>
  <c r="N101" i="7"/>
  <c r="EC100" i="7"/>
  <c r="U100" i="7"/>
  <c r="S100" i="7"/>
  <c r="O100" i="7"/>
  <c r="N100" i="7"/>
  <c r="EC97" i="7"/>
  <c r="S97" i="7"/>
  <c r="Q97" i="7"/>
  <c r="P97" i="7"/>
  <c r="O97" i="7"/>
  <c r="N97" i="7"/>
  <c r="C97" i="7"/>
  <c r="EC96" i="7"/>
  <c r="U96" i="7"/>
  <c r="S96" i="7"/>
  <c r="O96" i="7"/>
  <c r="N96" i="7"/>
  <c r="EC95" i="7"/>
  <c r="U95" i="7"/>
  <c r="S95" i="7"/>
  <c r="O95" i="7"/>
  <c r="N95" i="7"/>
  <c r="EC94" i="7"/>
  <c r="U94" i="7"/>
  <c r="S94" i="7"/>
  <c r="O94" i="7"/>
  <c r="N94" i="7"/>
  <c r="EC93" i="7"/>
  <c r="U93" i="7"/>
  <c r="S93" i="7"/>
  <c r="O93" i="7"/>
  <c r="N93" i="7"/>
  <c r="EC92" i="7"/>
  <c r="U92" i="7"/>
  <c r="S92" i="7"/>
  <c r="O92" i="7"/>
  <c r="N92" i="7"/>
  <c r="EC91" i="7"/>
  <c r="U91" i="7"/>
  <c r="S91" i="7"/>
  <c r="O91" i="7"/>
  <c r="N91" i="7"/>
  <c r="EC90" i="7"/>
  <c r="U90" i="7"/>
  <c r="S90" i="7"/>
  <c r="O90" i="7"/>
  <c r="N90" i="7"/>
  <c r="EC89" i="7"/>
  <c r="U89" i="7"/>
  <c r="S89" i="7"/>
  <c r="O89" i="7"/>
  <c r="N89" i="7"/>
  <c r="EC88" i="7"/>
  <c r="U88" i="7"/>
  <c r="S88" i="7"/>
  <c r="O88" i="7"/>
  <c r="N88" i="7"/>
  <c r="EC87" i="7"/>
  <c r="U87" i="7"/>
  <c r="S87" i="7"/>
  <c r="O87" i="7"/>
  <c r="N87" i="7"/>
  <c r="EC86" i="7"/>
  <c r="U86" i="7"/>
  <c r="S86" i="7"/>
  <c r="O86" i="7"/>
  <c r="N86" i="7"/>
  <c r="EC85" i="7"/>
  <c r="U85" i="7"/>
  <c r="S85" i="7"/>
  <c r="O85" i="7"/>
  <c r="N85" i="7"/>
  <c r="EC84" i="7"/>
  <c r="U84" i="7"/>
  <c r="S84" i="7"/>
  <c r="O84" i="7"/>
  <c r="N84" i="7"/>
  <c r="EC83" i="7"/>
  <c r="U83" i="7"/>
  <c r="S83" i="7"/>
  <c r="O83" i="7"/>
  <c r="N83" i="7"/>
  <c r="EC82" i="7"/>
  <c r="U82" i="7"/>
  <c r="S82" i="7"/>
  <c r="O82" i="7"/>
  <c r="N82" i="7"/>
  <c r="EC79" i="7"/>
  <c r="S79" i="7"/>
  <c r="Q79" i="7"/>
  <c r="P79" i="7"/>
  <c r="O79" i="7"/>
  <c r="N79" i="7"/>
  <c r="C79" i="7"/>
  <c r="EC78" i="7"/>
  <c r="U78" i="7"/>
  <c r="S78" i="7"/>
  <c r="O78" i="7"/>
  <c r="N78" i="7"/>
  <c r="EC77" i="7"/>
  <c r="U77" i="7"/>
  <c r="S77" i="7"/>
  <c r="O77" i="7"/>
  <c r="N77" i="7"/>
  <c r="EC76" i="7"/>
  <c r="U76" i="7"/>
  <c r="S76" i="7"/>
  <c r="O76" i="7"/>
  <c r="N76" i="7"/>
  <c r="EC75" i="7"/>
  <c r="U75" i="7"/>
  <c r="S75" i="7"/>
  <c r="O75" i="7"/>
  <c r="N75" i="7"/>
  <c r="EC74" i="7"/>
  <c r="U74" i="7"/>
  <c r="S74" i="7"/>
  <c r="O74" i="7"/>
  <c r="N74" i="7"/>
  <c r="EC73" i="7"/>
  <c r="U73" i="7"/>
  <c r="S73" i="7"/>
  <c r="O73" i="7"/>
  <c r="N73" i="7"/>
  <c r="EC72" i="7"/>
  <c r="U72" i="7"/>
  <c r="S72" i="7"/>
  <c r="O72" i="7"/>
  <c r="N72" i="7"/>
  <c r="EC71" i="7"/>
  <c r="U71" i="7"/>
  <c r="S71" i="7"/>
  <c r="O71" i="7"/>
  <c r="N71" i="7"/>
  <c r="EC70" i="7"/>
  <c r="U70" i="7"/>
  <c r="S70" i="7"/>
  <c r="O70" i="7"/>
  <c r="N70" i="7"/>
  <c r="EC69" i="7"/>
  <c r="U69" i="7"/>
  <c r="S69" i="7"/>
  <c r="O69" i="7"/>
  <c r="N69" i="7"/>
  <c r="EC68" i="7"/>
  <c r="U68" i="7"/>
  <c r="S68" i="7"/>
  <c r="O68" i="7"/>
  <c r="N68" i="7"/>
  <c r="EC67" i="7"/>
  <c r="U67" i="7"/>
  <c r="S67" i="7"/>
  <c r="O67" i="7"/>
  <c r="N67" i="7"/>
  <c r="EC66" i="7"/>
  <c r="U66" i="7"/>
  <c r="S66" i="7"/>
  <c r="O66" i="7"/>
  <c r="N66" i="7"/>
  <c r="EC65" i="7"/>
  <c r="U65" i="7"/>
  <c r="S65" i="7"/>
  <c r="O65" i="7"/>
  <c r="N65" i="7"/>
  <c r="EC64" i="7"/>
  <c r="U64" i="7"/>
  <c r="S64" i="7"/>
  <c r="O64" i="7"/>
  <c r="N64" i="7"/>
  <c r="EC61" i="7"/>
  <c r="S61" i="7"/>
  <c r="Q61" i="7"/>
  <c r="P61" i="7"/>
  <c r="O61" i="7"/>
  <c r="N61" i="7"/>
  <c r="C61" i="7"/>
  <c r="EC60" i="7"/>
  <c r="U60" i="7"/>
  <c r="S60" i="7"/>
  <c r="O60" i="7"/>
  <c r="N60" i="7"/>
  <c r="EC59" i="7"/>
  <c r="U59" i="7"/>
  <c r="S59" i="7"/>
  <c r="O59" i="7"/>
  <c r="N59" i="7"/>
  <c r="EC58" i="7"/>
  <c r="U58" i="7"/>
  <c r="S58" i="7"/>
  <c r="O58" i="7"/>
  <c r="N58" i="7"/>
  <c r="EC57" i="7"/>
  <c r="U57" i="7"/>
  <c r="S57" i="7"/>
  <c r="O57" i="7"/>
  <c r="N57" i="7"/>
  <c r="EC56" i="7"/>
  <c r="U56" i="7"/>
  <c r="S56" i="7"/>
  <c r="O56" i="7"/>
  <c r="N56" i="7"/>
  <c r="EC55" i="7"/>
  <c r="U55" i="7"/>
  <c r="S55" i="7"/>
  <c r="O55" i="7"/>
  <c r="N55" i="7"/>
  <c r="EC54" i="7"/>
  <c r="U54" i="7"/>
  <c r="S54" i="7"/>
  <c r="O54" i="7"/>
  <c r="N54" i="7"/>
  <c r="EC53" i="7"/>
  <c r="U53" i="7"/>
  <c r="S53" i="7"/>
  <c r="O53" i="7"/>
  <c r="N53" i="7"/>
  <c r="EC52" i="7"/>
  <c r="U52" i="7"/>
  <c r="S52" i="7"/>
  <c r="O52" i="7"/>
  <c r="N52" i="7"/>
  <c r="EC51" i="7"/>
  <c r="U51" i="7"/>
  <c r="S51" i="7"/>
  <c r="O51" i="7"/>
  <c r="N51" i="7"/>
  <c r="EC50" i="7"/>
  <c r="U50" i="7"/>
  <c r="S50" i="7"/>
  <c r="O50" i="7"/>
  <c r="N50" i="7"/>
  <c r="EC49" i="7"/>
  <c r="U49" i="7"/>
  <c r="S49" i="7"/>
  <c r="O49" i="7"/>
  <c r="N49" i="7"/>
  <c r="EC48" i="7"/>
  <c r="U48" i="7"/>
  <c r="S48" i="7"/>
  <c r="O48" i="7"/>
  <c r="N48" i="7"/>
  <c r="EC47" i="7"/>
  <c r="U47" i="7"/>
  <c r="S47" i="7"/>
  <c r="O47" i="7"/>
  <c r="N47" i="7"/>
  <c r="EC46" i="7"/>
  <c r="U46" i="7"/>
  <c r="S46" i="7"/>
  <c r="O46" i="7"/>
  <c r="N46" i="7"/>
  <c r="EC43" i="7"/>
  <c r="S43" i="7"/>
  <c r="Q43" i="7"/>
  <c r="P43" i="7"/>
  <c r="O43" i="7"/>
  <c r="N43" i="7"/>
  <c r="C43" i="7"/>
  <c r="EC42" i="7"/>
  <c r="U42" i="7"/>
  <c r="S42" i="7"/>
  <c r="O42" i="7"/>
  <c r="N42" i="7"/>
  <c r="EC41" i="7"/>
  <c r="U41" i="7"/>
  <c r="S41" i="7"/>
  <c r="O41" i="7"/>
  <c r="N41" i="7"/>
  <c r="EC40" i="7"/>
  <c r="U40" i="7"/>
  <c r="S40" i="7"/>
  <c r="O40" i="7"/>
  <c r="N40" i="7"/>
  <c r="EC39" i="7"/>
  <c r="U39" i="7"/>
  <c r="S39" i="7"/>
  <c r="O39" i="7"/>
  <c r="N39" i="7"/>
  <c r="EC38" i="7"/>
  <c r="U38" i="7"/>
  <c r="S38" i="7"/>
  <c r="O38" i="7"/>
  <c r="N38" i="7"/>
  <c r="EC37" i="7"/>
  <c r="U37" i="7"/>
  <c r="S37" i="7"/>
  <c r="O37" i="7"/>
  <c r="N37" i="7"/>
  <c r="EC36" i="7"/>
  <c r="U36" i="7"/>
  <c r="S36" i="7"/>
  <c r="O36" i="7"/>
  <c r="N36" i="7"/>
  <c r="EC35" i="7"/>
  <c r="U35" i="7"/>
  <c r="S35" i="7"/>
  <c r="O35" i="7"/>
  <c r="N35" i="7"/>
  <c r="EC34" i="7"/>
  <c r="U34" i="7"/>
  <c r="S34" i="7"/>
  <c r="O34" i="7"/>
  <c r="N34" i="7"/>
  <c r="EC33" i="7"/>
  <c r="U33" i="7"/>
  <c r="S33" i="7"/>
  <c r="O33" i="7"/>
  <c r="N33" i="7"/>
  <c r="EC28" i="7"/>
  <c r="S28" i="7"/>
  <c r="Q28" i="7"/>
  <c r="P28" i="7"/>
  <c r="O28" i="7"/>
  <c r="N28" i="7"/>
  <c r="D28" i="7"/>
  <c r="EC27" i="7"/>
  <c r="S27" i="7"/>
  <c r="Q27" i="7"/>
  <c r="P27" i="7"/>
  <c r="O27" i="7"/>
  <c r="N27" i="7"/>
  <c r="C27" i="7"/>
  <c r="EC26" i="7"/>
  <c r="S26" i="7"/>
  <c r="O26" i="7"/>
  <c r="N26" i="7"/>
  <c r="EC25" i="7"/>
  <c r="S25" i="7"/>
  <c r="O25" i="7"/>
  <c r="N25" i="7"/>
  <c r="EC24" i="7"/>
  <c r="S24" i="7"/>
  <c r="O24" i="7"/>
  <c r="N24" i="7"/>
  <c r="EC23" i="7"/>
  <c r="S23" i="7"/>
  <c r="O23" i="7"/>
  <c r="N23" i="7"/>
  <c r="EC22" i="7"/>
  <c r="S22" i="7"/>
  <c r="O22" i="7"/>
  <c r="N22" i="7"/>
  <c r="EC21" i="7"/>
  <c r="S21" i="7"/>
  <c r="O21" i="7"/>
  <c r="N21" i="7"/>
  <c r="EC18" i="7"/>
  <c r="S18" i="7"/>
  <c r="Q18" i="7"/>
  <c r="P18" i="7"/>
  <c r="O18" i="7"/>
  <c r="N18" i="7"/>
  <c r="C18" i="7"/>
  <c r="EC17" i="7"/>
  <c r="S17" i="7"/>
  <c r="O17" i="7"/>
  <c r="N17" i="7"/>
  <c r="EC16" i="7"/>
  <c r="S16" i="7"/>
  <c r="O16" i="7"/>
  <c r="N16" i="7"/>
  <c r="EC15" i="7"/>
  <c r="S15" i="7"/>
  <c r="O15" i="7"/>
  <c r="N15" i="7"/>
  <c r="EC14" i="7"/>
  <c r="S14" i="7"/>
  <c r="O14" i="7"/>
  <c r="N14" i="7"/>
  <c r="EC13" i="7"/>
  <c r="S13" i="7"/>
  <c r="O13" i="7"/>
  <c r="N13" i="7"/>
  <c r="EC12" i="7"/>
  <c r="S12" i="7"/>
  <c r="O12" i="7"/>
  <c r="N12" i="7"/>
  <c r="EC11" i="7"/>
  <c r="S11" i="7"/>
  <c r="O11" i="7"/>
  <c r="N11" i="7"/>
  <c r="EC10" i="7"/>
  <c r="S10" i="7"/>
  <c r="O10" i="7"/>
  <c r="N10" i="7"/>
  <c r="EC9" i="7"/>
  <c r="S9" i="7"/>
  <c r="O9" i="7"/>
  <c r="N9" i="7"/>
  <c r="EC8" i="7"/>
  <c r="S8" i="7"/>
  <c r="O8" i="7"/>
  <c r="N8" i="7"/>
  <c r="B1" i="7"/>
  <c r="EC176" i="7" l="1"/>
  <c r="S206" i="7"/>
  <c r="S236" i="7"/>
  <c r="S284" i="2"/>
  <c r="S289" i="2"/>
  <c r="S193" i="2"/>
  <c r="S203" i="7"/>
  <c r="S190" i="7"/>
  <c r="N195" i="7"/>
  <c r="EC232" i="7"/>
  <c r="N174" i="2"/>
  <c r="E174" i="20" s="1"/>
  <c r="G174" i="20" s="1"/>
  <c r="S190" i="2"/>
  <c r="S236" i="2"/>
  <c r="S263" i="2"/>
  <c r="EC289" i="2"/>
  <c r="EC174" i="2"/>
  <c r="EC236" i="2"/>
  <c r="EC263" i="2"/>
  <c r="S182" i="7"/>
  <c r="N187" i="7"/>
  <c r="E187" i="16" s="1"/>
  <c r="G187" i="16" s="1"/>
  <c r="EC195" i="7"/>
  <c r="N254" i="2"/>
  <c r="E254" i="20" s="1"/>
  <c r="G254" i="20" s="1"/>
  <c r="E204" i="20"/>
  <c r="G204" i="20" s="1"/>
  <c r="EC240" i="7"/>
  <c r="EC263" i="7"/>
  <c r="S270" i="2"/>
  <c r="N299" i="2"/>
  <c r="E299" i="20" s="1"/>
  <c r="G299" i="20" s="1"/>
  <c r="EC231" i="7"/>
  <c r="EC288" i="7"/>
  <c r="EC309" i="7"/>
  <c r="S314" i="7"/>
  <c r="EC318" i="7"/>
  <c r="N317" i="2"/>
  <c r="E317" i="20" s="1"/>
  <c r="G317" i="20" s="1"/>
  <c r="N278" i="2"/>
  <c r="E278" i="20" s="1"/>
  <c r="G278" i="20" s="1"/>
  <c r="N179" i="7"/>
  <c r="E179" i="16" s="1"/>
  <c r="G179" i="16" s="1"/>
  <c r="N220" i="7"/>
  <c r="E220" i="16" s="1"/>
  <c r="G220" i="16" s="1"/>
  <c r="N260" i="7"/>
  <c r="E260" i="16" s="1"/>
  <c r="G260" i="16" s="1"/>
  <c r="EC180" i="2"/>
  <c r="N206" i="2"/>
  <c r="E206" i="20" s="1"/>
  <c r="G206" i="20" s="1"/>
  <c r="EC294" i="2"/>
  <c r="N182" i="7"/>
  <c r="E182" i="16" s="1"/>
  <c r="G182" i="16" s="1"/>
  <c r="N232" i="7"/>
  <c r="E232" i="16" s="1"/>
  <c r="G232" i="16" s="1"/>
  <c r="EC279" i="7"/>
  <c r="N205" i="7"/>
  <c r="E205" i="16" s="1"/>
  <c r="G205" i="16" s="1"/>
  <c r="S201" i="2"/>
  <c r="EC196" i="7"/>
  <c r="EC205" i="7"/>
  <c r="S226" i="7"/>
  <c r="S231" i="7"/>
  <c r="S260" i="7"/>
  <c r="S298" i="7"/>
  <c r="S303" i="7"/>
  <c r="S318" i="7"/>
  <c r="N166" i="2"/>
  <c r="E166" i="20" s="1"/>
  <c r="G166" i="20" s="1"/>
  <c r="S206" i="2"/>
  <c r="EC217" i="2"/>
  <c r="EC281" i="2"/>
  <c r="EC242" i="7"/>
  <c r="EC258" i="7"/>
  <c r="S233" i="2"/>
  <c r="EC301" i="7"/>
  <c r="EC172" i="2"/>
  <c r="S182" i="2"/>
  <c r="EC196" i="2"/>
  <c r="O201" i="2"/>
  <c r="EC204" i="2"/>
  <c r="N188" i="7"/>
  <c r="E188" i="16" s="1"/>
  <c r="G188" i="16" s="1"/>
  <c r="EC203" i="7"/>
  <c r="S242" i="7"/>
  <c r="S258" i="7"/>
  <c r="N280" i="7"/>
  <c r="E280" i="16" s="1"/>
  <c r="G280" i="16" s="1"/>
  <c r="S284" i="7"/>
  <c r="EC298" i="7"/>
  <c r="S306" i="7"/>
  <c r="EC314" i="7"/>
  <c r="S166" i="2"/>
  <c r="S177" i="2"/>
  <c r="EC193" i="2"/>
  <c r="EC209" i="2"/>
  <c r="O233" i="2"/>
  <c r="S299" i="2"/>
  <c r="N307" i="2"/>
  <c r="EC188" i="7"/>
  <c r="EC280" i="7"/>
  <c r="EC177" i="2"/>
  <c r="N166" i="7"/>
  <c r="E166" i="16" s="1"/>
  <c r="G166" i="16" s="1"/>
  <c r="N204" i="7"/>
  <c r="O204" i="7" s="1"/>
  <c r="S223" i="7"/>
  <c r="S290" i="7"/>
  <c r="EC303" i="7"/>
  <c r="N167" i="2"/>
  <c r="E167" i="20" s="1"/>
  <c r="G167" i="20" s="1"/>
  <c r="N182" i="2"/>
  <c r="EC220" i="2"/>
  <c r="S230" i="2"/>
  <c r="S254" i="2"/>
  <c r="EC292" i="2"/>
  <c r="N305" i="2"/>
  <c r="O305" i="2" s="1"/>
  <c r="S307" i="2"/>
  <c r="EC317" i="2"/>
  <c r="EC306" i="7"/>
  <c r="EC223" i="7"/>
  <c r="S263" i="7"/>
  <c r="S279" i="7"/>
  <c r="EC167" i="2"/>
  <c r="S172" i="2"/>
  <c r="S204" i="2"/>
  <c r="S217" i="2"/>
  <c r="EC226" i="2"/>
  <c r="S260" i="2"/>
  <c r="S305" i="2"/>
  <c r="AB30" i="3"/>
  <c r="AA30" i="3"/>
  <c r="E15" i="3"/>
  <c r="F15" i="3" s="1"/>
  <c r="N174" i="7"/>
  <c r="E174" i="16" s="1"/>
  <c r="G174" i="16" s="1"/>
  <c r="S174" i="7"/>
  <c r="N171" i="7"/>
  <c r="E171" i="16" s="1"/>
  <c r="G171" i="16" s="1"/>
  <c r="N167" i="7"/>
  <c r="O167" i="7" s="1"/>
  <c r="S166" i="7"/>
  <c r="EC162" i="7"/>
  <c r="E263" i="16"/>
  <c r="G263" i="16" s="1"/>
  <c r="O263" i="7"/>
  <c r="E279" i="16"/>
  <c r="G279" i="16" s="1"/>
  <c r="O279" i="7"/>
  <c r="E203" i="16"/>
  <c r="G203" i="16" s="1"/>
  <c r="O203" i="7"/>
  <c r="E231" i="16"/>
  <c r="G231" i="16" s="1"/>
  <c r="O231" i="7"/>
  <c r="E303" i="16"/>
  <c r="G303" i="16" s="1"/>
  <c r="O303" i="7"/>
  <c r="E223" i="16"/>
  <c r="G223" i="16" s="1"/>
  <c r="O223" i="7"/>
  <c r="S177" i="7"/>
  <c r="N208" i="7"/>
  <c r="E208" i="16" s="1"/>
  <c r="G208" i="16" s="1"/>
  <c r="N244" i="7"/>
  <c r="E244" i="16" s="1"/>
  <c r="G244" i="16" s="1"/>
  <c r="S169" i="2"/>
  <c r="N222" i="2"/>
  <c r="S268" i="2"/>
  <c r="N279" i="2"/>
  <c r="E279" i="20" s="1"/>
  <c r="G279" i="20" s="1"/>
  <c r="N309" i="2"/>
  <c r="O309" i="2" s="1"/>
  <c r="N316" i="2"/>
  <c r="E316" i="20" s="1"/>
  <c r="G316" i="20" s="1"/>
  <c r="EC169" i="7"/>
  <c r="EC175" i="7"/>
  <c r="EC177" i="7"/>
  <c r="S187" i="7"/>
  <c r="S218" i="7"/>
  <c r="EC221" i="7"/>
  <c r="EC234" i="7"/>
  <c r="S244" i="7"/>
  <c r="N252" i="7"/>
  <c r="E252" i="16" s="1"/>
  <c r="G252" i="16" s="1"/>
  <c r="S268" i="7"/>
  <c r="EC282" i="7"/>
  <c r="N292" i="7"/>
  <c r="E292" i="16" s="1"/>
  <c r="G292" i="16" s="1"/>
  <c r="N304" i="7"/>
  <c r="E304" i="16" s="1"/>
  <c r="G304" i="16" s="1"/>
  <c r="EC321" i="7"/>
  <c r="S164" i="2"/>
  <c r="EC169" i="2"/>
  <c r="EC175" i="2"/>
  <c r="EC188" i="2"/>
  <c r="EC201" i="2"/>
  <c r="EC207" i="2"/>
  <c r="S225" i="2"/>
  <c r="N231" i="2"/>
  <c r="E231" i="20" s="1"/>
  <c r="G231" i="20" s="1"/>
  <c r="EC233" i="2"/>
  <c r="S241" i="2"/>
  <c r="EC244" i="2"/>
  <c r="S252" i="2"/>
  <c r="N262" i="2"/>
  <c r="E262" i="20" s="1"/>
  <c r="G262" i="20" s="1"/>
  <c r="EC268" i="2"/>
  <c r="EC279" i="2"/>
  <c r="S300" i="2"/>
  <c r="S303" i="2"/>
  <c r="EC309" i="2"/>
  <c r="S316" i="2"/>
  <c r="S321" i="2"/>
  <c r="E284" i="20"/>
  <c r="G284" i="20" s="1"/>
  <c r="S234" i="7"/>
  <c r="EC277" i="7"/>
  <c r="N321" i="7"/>
  <c r="E321" i="16" s="1"/>
  <c r="G321" i="16" s="1"/>
  <c r="S188" i="2"/>
  <c r="N300" i="2"/>
  <c r="E300" i="20" s="1"/>
  <c r="G300" i="20" s="1"/>
  <c r="EC218" i="7"/>
  <c r="S252" i="7"/>
  <c r="S292" i="7"/>
  <c r="N300" i="7"/>
  <c r="E300" i="16" s="1"/>
  <c r="G300" i="16" s="1"/>
  <c r="N308" i="7"/>
  <c r="E308" i="16" s="1"/>
  <c r="G308" i="16" s="1"/>
  <c r="S319" i="7"/>
  <c r="EC164" i="2"/>
  <c r="EC191" i="2"/>
  <c r="O217" i="2"/>
  <c r="S220" i="2"/>
  <c r="S222" i="2"/>
  <c r="EC225" i="2"/>
  <c r="EC231" i="2"/>
  <c r="EC241" i="2"/>
  <c r="S249" i="2"/>
  <c r="EC252" i="2"/>
  <c r="S262" i="2"/>
  <c r="S294" i="2"/>
  <c r="EC303" i="2"/>
  <c r="N308" i="2"/>
  <c r="E308" i="20" s="1"/>
  <c r="G308" i="20" s="1"/>
  <c r="N315" i="2"/>
  <c r="O319" i="2"/>
  <c r="EC321" i="2"/>
  <c r="N175" i="7"/>
  <c r="O175" i="7" s="1"/>
  <c r="EC167" i="7"/>
  <c r="N176" i="7"/>
  <c r="O176" i="7" s="1"/>
  <c r="EC190" i="7"/>
  <c r="N196" i="7"/>
  <c r="E196" i="16" s="1"/>
  <c r="G196" i="16" s="1"/>
  <c r="N200" i="7"/>
  <c r="O200" i="7" s="1"/>
  <c r="EC204" i="7"/>
  <c r="EC206" i="7"/>
  <c r="N216" i="7"/>
  <c r="O216" i="7" s="1"/>
  <c r="N224" i="7"/>
  <c r="E224" i="16" s="1"/>
  <c r="G224" i="16" s="1"/>
  <c r="EC226" i="7"/>
  <c r="EC245" i="7"/>
  <c r="S250" i="7"/>
  <c r="EC269" i="7"/>
  <c r="S300" i="7"/>
  <c r="S308" i="7"/>
  <c r="EC249" i="2"/>
  <c r="S308" i="2"/>
  <c r="S319" i="2"/>
  <c r="N163" i="7"/>
  <c r="E163" i="16" s="1"/>
  <c r="G163" i="16" s="1"/>
  <c r="S169" i="7"/>
  <c r="N192" i="7"/>
  <c r="E192" i="16" s="1"/>
  <c r="G192" i="16" s="1"/>
  <c r="EC261" i="7"/>
  <c r="N268" i="7"/>
  <c r="E268" i="16" s="1"/>
  <c r="G268" i="16" s="1"/>
  <c r="S282" i="7"/>
  <c r="O241" i="2"/>
  <c r="S244" i="2"/>
  <c r="O254" i="2"/>
  <c r="EC216" i="7"/>
  <c r="EC224" i="7"/>
  <c r="N236" i="7"/>
  <c r="E236" i="16" s="1"/>
  <c r="G236" i="16" s="1"/>
  <c r="N240" i="7"/>
  <c r="E240" i="16" s="1"/>
  <c r="G240" i="16" s="1"/>
  <c r="EC250" i="7"/>
  <c r="EC253" i="7"/>
  <c r="N284" i="7"/>
  <c r="E284" i="16" s="1"/>
  <c r="G284" i="16" s="1"/>
  <c r="N288" i="7"/>
  <c r="E288" i="16" s="1"/>
  <c r="G288" i="16" s="1"/>
  <c r="EC290" i="7"/>
  <c r="EC293" i="7"/>
  <c r="N320" i="7"/>
  <c r="E320" i="16" s="1"/>
  <c r="G320" i="16" s="1"/>
  <c r="O177" i="2"/>
  <c r="S180" i="2"/>
  <c r="N190" i="2"/>
  <c r="S196" i="2"/>
  <c r="S209" i="2"/>
  <c r="EC223" i="2"/>
  <c r="S226" i="2"/>
  <c r="N230" i="2"/>
  <c r="E230" i="20" s="1"/>
  <c r="G230" i="20" s="1"/>
  <c r="EC260" i="2"/>
  <c r="N270" i="2"/>
  <c r="S278" i="2"/>
  <c r="S281" i="2"/>
  <c r="EC284" i="2"/>
  <c r="O289" i="2"/>
  <c r="S292" i="2"/>
  <c r="S315" i="2"/>
  <c r="EC319" i="2"/>
  <c r="AC33" i="3"/>
  <c r="AD33" i="3"/>
  <c r="E281" i="16"/>
  <c r="G281" i="16" s="1"/>
  <c r="O281" i="7"/>
  <c r="E203" i="20"/>
  <c r="G203" i="20" s="1"/>
  <c r="O203" i="2"/>
  <c r="E233" i="16"/>
  <c r="G233" i="16" s="1"/>
  <c r="O233" i="7"/>
  <c r="EC165" i="7"/>
  <c r="N165" i="7"/>
  <c r="EC249" i="7"/>
  <c r="S249" i="7"/>
  <c r="O300" i="7"/>
  <c r="EC310" i="7"/>
  <c r="S310" i="7"/>
  <c r="N310" i="7"/>
  <c r="S180" i="7"/>
  <c r="N180" i="7"/>
  <c r="N189" i="7"/>
  <c r="N217" i="7"/>
  <c r="EC241" i="7"/>
  <c r="S241" i="7"/>
  <c r="N249" i="7"/>
  <c r="E258" i="16"/>
  <c r="G258" i="16" s="1"/>
  <c r="O258" i="7"/>
  <c r="EC289" i="7"/>
  <c r="S289" i="7"/>
  <c r="E225" i="16"/>
  <c r="G225" i="16" s="1"/>
  <c r="O225" i="7"/>
  <c r="EC233" i="7"/>
  <c r="S233" i="7"/>
  <c r="EC203" i="2"/>
  <c r="S203" i="2"/>
  <c r="O281" i="2"/>
  <c r="N168" i="7"/>
  <c r="E177" i="16"/>
  <c r="G177" i="16" s="1"/>
  <c r="O177" i="7"/>
  <c r="EC168" i="7"/>
  <c r="EC180" i="7"/>
  <c r="EC189" i="7"/>
  <c r="EC217" i="7"/>
  <c r="E234" i="16"/>
  <c r="G234" i="16" s="1"/>
  <c r="O234" i="7"/>
  <c r="N241" i="7"/>
  <c r="E250" i="16"/>
  <c r="G250" i="16" s="1"/>
  <c r="O250" i="7"/>
  <c r="E282" i="16"/>
  <c r="G282" i="16" s="1"/>
  <c r="O282" i="7"/>
  <c r="E289" i="16"/>
  <c r="G289" i="16" s="1"/>
  <c r="O289" i="7"/>
  <c r="E298" i="16"/>
  <c r="G298" i="16" s="1"/>
  <c r="O298" i="7"/>
  <c r="E187" i="20"/>
  <c r="G187" i="20" s="1"/>
  <c r="O187" i="2"/>
  <c r="EC195" i="2"/>
  <c r="S195" i="2"/>
  <c r="N195" i="2"/>
  <c r="E321" i="20"/>
  <c r="G321" i="20" s="1"/>
  <c r="O321" i="2"/>
  <c r="EC181" i="7"/>
  <c r="N181" i="7"/>
  <c r="S193" i="7"/>
  <c r="N193" i="7"/>
  <c r="EC304" i="2"/>
  <c r="S304" i="2"/>
  <c r="N304" i="2"/>
  <c r="EC278" i="7"/>
  <c r="S278" i="7"/>
  <c r="N278" i="7"/>
  <c r="S165" i="7"/>
  <c r="EC202" i="7"/>
  <c r="N202" i="7"/>
  <c r="EC281" i="7"/>
  <c r="S281" i="7"/>
  <c r="E290" i="16"/>
  <c r="G290" i="16" s="1"/>
  <c r="O290" i="7"/>
  <c r="EC317" i="7"/>
  <c r="S317" i="7"/>
  <c r="N317" i="7"/>
  <c r="EC179" i="2"/>
  <c r="S179" i="2"/>
  <c r="E188" i="20"/>
  <c r="G188" i="20" s="1"/>
  <c r="O188" i="2"/>
  <c r="S181" i="7"/>
  <c r="EC193" i="7"/>
  <c r="S254" i="7"/>
  <c r="EC254" i="7"/>
  <c r="N254" i="7"/>
  <c r="EC302" i="7"/>
  <c r="S302" i="7"/>
  <c r="N302" i="7"/>
  <c r="EC305" i="7"/>
  <c r="S305" i="7"/>
  <c r="N179" i="2"/>
  <c r="EC310" i="2"/>
  <c r="S310" i="2"/>
  <c r="N310" i="2"/>
  <c r="EC230" i="7"/>
  <c r="S230" i="7"/>
  <c r="N230" i="7"/>
  <c r="E226" i="16"/>
  <c r="G226" i="16" s="1"/>
  <c r="O226" i="7"/>
  <c r="S172" i="7"/>
  <c r="N172" i="7"/>
  <c r="E218" i="16"/>
  <c r="G218" i="16" s="1"/>
  <c r="O218" i="7"/>
  <c r="EC262" i="7"/>
  <c r="S262" i="7"/>
  <c r="N262" i="7"/>
  <c r="S164" i="7"/>
  <c r="N164" i="7"/>
  <c r="EC173" i="7"/>
  <c r="N173" i="7"/>
  <c r="EC194" i="7"/>
  <c r="N194" i="7"/>
  <c r="E206" i="16"/>
  <c r="G206" i="16" s="1"/>
  <c r="O206" i="7"/>
  <c r="S209" i="7"/>
  <c r="N209" i="7"/>
  <c r="EC222" i="7"/>
  <c r="S222" i="7"/>
  <c r="N222" i="7"/>
  <c r="EC270" i="7"/>
  <c r="S270" i="7"/>
  <c r="N270" i="7"/>
  <c r="EC294" i="7"/>
  <c r="S294" i="7"/>
  <c r="N294" i="7"/>
  <c r="N305" i="7"/>
  <c r="E314" i="16"/>
  <c r="G314" i="16" s="1"/>
  <c r="O314" i="7"/>
  <c r="EC219" i="2"/>
  <c r="S219" i="2"/>
  <c r="E226" i="20"/>
  <c r="G226" i="20" s="1"/>
  <c r="O226" i="2"/>
  <c r="E169" i="16"/>
  <c r="G169" i="16" s="1"/>
  <c r="O169" i="7"/>
  <c r="E190" i="16"/>
  <c r="G190" i="16" s="1"/>
  <c r="O190" i="7"/>
  <c r="E242" i="16"/>
  <c r="G242" i="16" s="1"/>
  <c r="O242" i="7"/>
  <c r="EC164" i="7"/>
  <c r="S173" i="7"/>
  <c r="EC186" i="7"/>
  <c r="N186" i="7"/>
  <c r="S194" i="7"/>
  <c r="S201" i="7"/>
  <c r="N201" i="7"/>
  <c r="EC209" i="7"/>
  <c r="E216" i="16"/>
  <c r="G216" i="16" s="1"/>
  <c r="EC225" i="7"/>
  <c r="S225" i="7"/>
  <c r="E306" i="16"/>
  <c r="G306" i="16" s="1"/>
  <c r="O306" i="7"/>
  <c r="O169" i="2"/>
  <c r="N219" i="2"/>
  <c r="S163" i="7"/>
  <c r="S171" i="7"/>
  <c r="S179" i="7"/>
  <c r="S192" i="7"/>
  <c r="S200" i="7"/>
  <c r="S208" i="7"/>
  <c r="S220" i="7"/>
  <c r="EC163" i="2"/>
  <c r="S163" i="2"/>
  <c r="EC176" i="2"/>
  <c r="S176" i="2"/>
  <c r="N176" i="2"/>
  <c r="E180" i="20"/>
  <c r="G180" i="20" s="1"/>
  <c r="O180" i="2"/>
  <c r="EC200" i="2"/>
  <c r="S200" i="2"/>
  <c r="N200" i="2"/>
  <c r="EC216" i="2"/>
  <c r="S216" i="2"/>
  <c r="N216" i="2"/>
  <c r="E220" i="20"/>
  <c r="G220" i="20" s="1"/>
  <c r="O220" i="2"/>
  <c r="N298" i="2"/>
  <c r="EC298" i="2"/>
  <c r="S298" i="2"/>
  <c r="N162" i="7"/>
  <c r="N170" i="7"/>
  <c r="N178" i="7"/>
  <c r="N191" i="7"/>
  <c r="N207" i="7"/>
  <c r="N219" i="7"/>
  <c r="N235" i="7"/>
  <c r="N243" i="7"/>
  <c r="N251" i="7"/>
  <c r="N259" i="7"/>
  <c r="N267" i="7"/>
  <c r="N283" i="7"/>
  <c r="N291" i="7"/>
  <c r="N299" i="7"/>
  <c r="N307" i="7"/>
  <c r="N315" i="7"/>
  <c r="O318" i="7"/>
  <c r="E318" i="16"/>
  <c r="G318" i="16" s="1"/>
  <c r="N163" i="2"/>
  <c r="EC192" i="2"/>
  <c r="S192" i="2"/>
  <c r="N192" i="2"/>
  <c r="E196" i="20"/>
  <c r="G196" i="20" s="1"/>
  <c r="O196" i="2"/>
  <c r="EC259" i="2"/>
  <c r="S259" i="2"/>
  <c r="O294" i="2"/>
  <c r="EC302" i="2"/>
  <c r="S302" i="2"/>
  <c r="E164" i="20"/>
  <c r="G164" i="20" s="1"/>
  <c r="O164" i="2"/>
  <c r="EC208" i="2"/>
  <c r="S208" i="2"/>
  <c r="N208" i="2"/>
  <c r="EC224" i="2"/>
  <c r="S224" i="2"/>
  <c r="N224" i="2"/>
  <c r="EC243" i="2"/>
  <c r="S243" i="2"/>
  <c r="EC251" i="2"/>
  <c r="S251" i="2"/>
  <c r="E259" i="20"/>
  <c r="G259" i="20" s="1"/>
  <c r="O259" i="2"/>
  <c r="EC267" i="2"/>
  <c r="S267" i="2"/>
  <c r="EC291" i="2"/>
  <c r="S291" i="2"/>
  <c r="E302" i="20"/>
  <c r="G302" i="20" s="1"/>
  <c r="O302" i="2"/>
  <c r="S170" i="7"/>
  <c r="S178" i="7"/>
  <c r="S191" i="7"/>
  <c r="S207" i="7"/>
  <c r="S219" i="7"/>
  <c r="N221" i="7"/>
  <c r="S235" i="7"/>
  <c r="S243" i="7"/>
  <c r="N245" i="7"/>
  <c r="S251" i="7"/>
  <c r="N253" i="7"/>
  <c r="S259" i="7"/>
  <c r="N261" i="7"/>
  <c r="S267" i="7"/>
  <c r="N269" i="7"/>
  <c r="N277" i="7"/>
  <c r="S283" i="7"/>
  <c r="S291" i="7"/>
  <c r="N293" i="7"/>
  <c r="S299" i="7"/>
  <c r="N301" i="7"/>
  <c r="O304" i="7"/>
  <c r="S307" i="7"/>
  <c r="N309" i="7"/>
  <c r="S315" i="7"/>
  <c r="EC171" i="2"/>
  <c r="S171" i="2"/>
  <c r="O193" i="2"/>
  <c r="EC235" i="2"/>
  <c r="S235" i="2"/>
  <c r="N243" i="2"/>
  <c r="N251" i="2"/>
  <c r="E260" i="20"/>
  <c r="G260" i="20" s="1"/>
  <c r="O260" i="2"/>
  <c r="N267" i="2"/>
  <c r="EC283" i="2"/>
  <c r="S283" i="2"/>
  <c r="N291" i="2"/>
  <c r="N306" i="2"/>
  <c r="EC306" i="2"/>
  <c r="S306" i="2"/>
  <c r="S304" i="7"/>
  <c r="N171" i="2"/>
  <c r="O209" i="2"/>
  <c r="O225" i="2"/>
  <c r="N235" i="2"/>
  <c r="EC240" i="2"/>
  <c r="S240" i="2"/>
  <c r="N240" i="2"/>
  <c r="E244" i="20"/>
  <c r="G244" i="20" s="1"/>
  <c r="O244" i="2"/>
  <c r="E252" i="20"/>
  <c r="G252" i="20" s="1"/>
  <c r="O252" i="2"/>
  <c r="E268" i="20"/>
  <c r="G268" i="20" s="1"/>
  <c r="O268" i="2"/>
  <c r="N283" i="2"/>
  <c r="EC288" i="2"/>
  <c r="S288" i="2"/>
  <c r="N288" i="2"/>
  <c r="E292" i="20"/>
  <c r="G292" i="20" s="1"/>
  <c r="O292" i="2"/>
  <c r="EC168" i="2"/>
  <c r="S168" i="2"/>
  <c r="N168" i="2"/>
  <c r="E172" i="20"/>
  <c r="G172" i="20" s="1"/>
  <c r="O172" i="2"/>
  <c r="EC187" i="2"/>
  <c r="S187" i="2"/>
  <c r="EC232" i="2"/>
  <c r="S232" i="2"/>
  <c r="N232" i="2"/>
  <c r="O236" i="2"/>
  <c r="E236" i="20"/>
  <c r="G236" i="20" s="1"/>
  <c r="E249" i="20"/>
  <c r="G249" i="20" s="1"/>
  <c r="EC280" i="2"/>
  <c r="S280" i="2"/>
  <c r="N280" i="2"/>
  <c r="S320" i="7"/>
  <c r="N319" i="7"/>
  <c r="N165" i="2"/>
  <c r="N173" i="2"/>
  <c r="N181" i="2"/>
  <c r="N189" i="2"/>
  <c r="N205" i="2"/>
  <c r="N221" i="2"/>
  <c r="N245" i="2"/>
  <c r="N253" i="2"/>
  <c r="N261" i="2"/>
  <c r="N269" i="2"/>
  <c r="N277" i="2"/>
  <c r="N293" i="2"/>
  <c r="E314" i="20"/>
  <c r="G314" i="20" s="1"/>
  <c r="O314" i="2"/>
  <c r="N318" i="2"/>
  <c r="EC320" i="2"/>
  <c r="S320" i="2"/>
  <c r="N316" i="7"/>
  <c r="N162" i="2"/>
  <c r="N170" i="2"/>
  <c r="N178" i="2"/>
  <c r="N186" i="2"/>
  <c r="N194" i="2"/>
  <c r="N202" i="2"/>
  <c r="N218" i="2"/>
  <c r="N234" i="2"/>
  <c r="N242" i="2"/>
  <c r="N250" i="2"/>
  <c r="N258" i="2"/>
  <c r="N282" i="2"/>
  <c r="N290" i="2"/>
  <c r="S293" i="2"/>
  <c r="S314" i="2"/>
  <c r="N320" i="2"/>
  <c r="S165" i="2"/>
  <c r="S173" i="2"/>
  <c r="N175" i="2"/>
  <c r="S181" i="2"/>
  <c r="S189" i="2"/>
  <c r="N191" i="2"/>
  <c r="S205" i="2"/>
  <c r="N207" i="2"/>
  <c r="S221" i="2"/>
  <c r="N223" i="2"/>
  <c r="S245" i="2"/>
  <c r="S253" i="2"/>
  <c r="S261" i="2"/>
  <c r="S269" i="2"/>
  <c r="S277" i="2"/>
  <c r="EC314" i="2"/>
  <c r="S318" i="2"/>
  <c r="S316" i="7"/>
  <c r="S162" i="2"/>
  <c r="S170" i="2"/>
  <c r="S178" i="2"/>
  <c r="S186" i="2"/>
  <c r="S194" i="2"/>
  <c r="S202" i="2"/>
  <c r="S218" i="2"/>
  <c r="S234" i="2"/>
  <c r="S242" i="2"/>
  <c r="S250" i="2"/>
  <c r="S258" i="2"/>
  <c r="O263" i="2"/>
  <c r="S282" i="2"/>
  <c r="S290" i="2"/>
  <c r="N301" i="2"/>
  <c r="O303" i="2"/>
  <c r="EC301" i="2"/>
  <c r="O174" i="2" l="1"/>
  <c r="O280" i="7"/>
  <c r="O182" i="7"/>
  <c r="O179" i="7"/>
  <c r="O317" i="2"/>
  <c r="O205" i="7"/>
  <c r="O187" i="7"/>
  <c r="O166" i="2"/>
  <c r="O299" i="2"/>
  <c r="O232" i="7"/>
  <c r="O262" i="2"/>
  <c r="E305" i="20"/>
  <c r="G305" i="20" s="1"/>
  <c r="O220" i="7"/>
  <c r="O300" i="2"/>
  <c r="O188" i="7"/>
  <c r="E167" i="16"/>
  <c r="G167" i="16" s="1"/>
  <c r="O279" i="2"/>
  <c r="O231" i="2"/>
  <c r="E309" i="20"/>
  <c r="G309" i="20" s="1"/>
  <c r="O288" i="7"/>
  <c r="O260" i="7"/>
  <c r="O166" i="7"/>
  <c r="E204" i="16"/>
  <c r="G204" i="16" s="1"/>
  <c r="O244" i="7"/>
  <c r="O167" i="2"/>
  <c r="O308" i="2"/>
  <c r="O230" i="2"/>
  <c r="EC311" i="7"/>
  <c r="O206" i="2"/>
  <c r="E195" i="16"/>
  <c r="G195" i="16" s="1"/>
  <c r="O195" i="7"/>
  <c r="O316" i="2"/>
  <c r="EC295" i="2"/>
  <c r="S264" i="7"/>
  <c r="EC210" i="7"/>
  <c r="S295" i="7"/>
  <c r="S322" i="7"/>
  <c r="O268" i="7"/>
  <c r="EC271" i="7"/>
  <c r="O308" i="7"/>
  <c r="O252" i="7"/>
  <c r="O278" i="2"/>
  <c r="EC197" i="2"/>
  <c r="E176" i="16"/>
  <c r="G176" i="16" s="1"/>
  <c r="O236" i="7"/>
  <c r="N255" i="2"/>
  <c r="E255" i="20" s="1"/>
  <c r="EC246" i="7"/>
  <c r="N322" i="2"/>
  <c r="E322" i="20" s="1"/>
  <c r="O224" i="7"/>
  <c r="E182" i="20"/>
  <c r="G182" i="20" s="1"/>
  <c r="O182" i="2"/>
  <c r="S285" i="7"/>
  <c r="O320" i="7"/>
  <c r="EC246" i="2"/>
  <c r="EC237" i="7"/>
  <c r="S271" i="7"/>
  <c r="EC285" i="7"/>
  <c r="S197" i="7"/>
  <c r="EC264" i="2"/>
  <c r="N295" i="7"/>
  <c r="E295" i="16" s="1"/>
  <c r="E175" i="16"/>
  <c r="G175" i="16" s="1"/>
  <c r="O292" i="7"/>
  <c r="E307" i="20"/>
  <c r="G307" i="20" s="1"/>
  <c r="O307" i="2"/>
  <c r="O171" i="7"/>
  <c r="O174" i="7"/>
  <c r="EC183" i="2"/>
  <c r="E222" i="20"/>
  <c r="G222" i="20" s="1"/>
  <c r="O222" i="2"/>
  <c r="O321" i="7"/>
  <c r="S311" i="2"/>
  <c r="O196" i="7"/>
  <c r="E315" i="20"/>
  <c r="G315" i="20" s="1"/>
  <c r="O315" i="2"/>
  <c r="EC255" i="2"/>
  <c r="E270" i="20"/>
  <c r="G270" i="20" s="1"/>
  <c r="O270" i="2"/>
  <c r="S255" i="2"/>
  <c r="S311" i="7"/>
  <c r="EC271" i="2"/>
  <c r="EC311" i="2"/>
  <c r="EC197" i="7"/>
  <c r="S183" i="7"/>
  <c r="E190" i="20"/>
  <c r="G190" i="20" s="1"/>
  <c r="O190" i="2"/>
  <c r="EC285" i="2"/>
  <c r="S246" i="7"/>
  <c r="O208" i="7"/>
  <c r="O284" i="7"/>
  <c r="S237" i="2"/>
  <c r="S227" i="7"/>
  <c r="O163" i="7"/>
  <c r="EC237" i="2"/>
  <c r="O240" i="7"/>
  <c r="N246" i="7"/>
  <c r="E246" i="16" s="1"/>
  <c r="EC264" i="7"/>
  <c r="E200" i="16"/>
  <c r="G200" i="16" s="1"/>
  <c r="EC322" i="7"/>
  <c r="O192" i="7"/>
  <c r="D6" i="3"/>
  <c r="C6" i="3"/>
  <c r="E175" i="20"/>
  <c r="G175" i="20" s="1"/>
  <c r="O175" i="2"/>
  <c r="E186" i="16"/>
  <c r="G186" i="16" s="1"/>
  <c r="AA33" i="3"/>
  <c r="C18" i="3" s="1"/>
  <c r="O186" i="7"/>
  <c r="N197" i="7"/>
  <c r="E197" i="16" s="1"/>
  <c r="E221" i="20"/>
  <c r="G221" i="20" s="1"/>
  <c r="O221" i="2"/>
  <c r="EC227" i="2"/>
  <c r="E305" i="16"/>
  <c r="G305" i="16" s="1"/>
  <c r="O305" i="7"/>
  <c r="E262" i="16"/>
  <c r="G262" i="16" s="1"/>
  <c r="O262" i="7"/>
  <c r="E310" i="20"/>
  <c r="G310" i="20" s="1"/>
  <c r="O310" i="2"/>
  <c r="E181" i="16"/>
  <c r="G181" i="16" s="1"/>
  <c r="O181" i="7"/>
  <c r="EC255" i="7"/>
  <c r="E170" i="20"/>
  <c r="G170" i="20" s="1"/>
  <c r="O170" i="2"/>
  <c r="E205" i="20"/>
  <c r="G205" i="20" s="1"/>
  <c r="O205" i="2"/>
  <c r="E288" i="20"/>
  <c r="G288" i="20" s="1"/>
  <c r="N295" i="2"/>
  <c r="E295" i="20" s="1"/>
  <c r="O288" i="2"/>
  <c r="E171" i="20"/>
  <c r="G171" i="20" s="1"/>
  <c r="O171" i="2"/>
  <c r="E267" i="20"/>
  <c r="G267" i="20" s="1"/>
  <c r="N271" i="2"/>
  <c r="E271" i="20" s="1"/>
  <c r="O267" i="2"/>
  <c r="O208" i="2"/>
  <c r="E208" i="20"/>
  <c r="G208" i="20" s="1"/>
  <c r="E192" i="20"/>
  <c r="G192" i="20" s="1"/>
  <c r="O192" i="2"/>
  <c r="E299" i="16"/>
  <c r="G299" i="16" s="1"/>
  <c r="O299" i="7"/>
  <c r="E219" i="16"/>
  <c r="G219" i="16" s="1"/>
  <c r="O219" i="7"/>
  <c r="E298" i="20"/>
  <c r="G298" i="20" s="1"/>
  <c r="N311" i="2"/>
  <c r="E311" i="20" s="1"/>
  <c r="O298" i="2"/>
  <c r="E200" i="20"/>
  <c r="G200" i="20" s="1"/>
  <c r="N210" i="2"/>
  <c r="E210" i="20" s="1"/>
  <c r="O200" i="2"/>
  <c r="E294" i="16"/>
  <c r="G294" i="16" s="1"/>
  <c r="O294" i="7"/>
  <c r="E249" i="16"/>
  <c r="G249" i="16" s="1"/>
  <c r="N255" i="7"/>
  <c r="E255" i="16" s="1"/>
  <c r="O249" i="7"/>
  <c r="E315" i="16"/>
  <c r="G315" i="16" s="1"/>
  <c r="O315" i="7"/>
  <c r="N322" i="7"/>
  <c r="E322" i="16" s="1"/>
  <c r="S264" i="2"/>
  <c r="S197" i="2"/>
  <c r="EC322" i="2"/>
  <c r="E207" i="20"/>
  <c r="G207" i="20" s="1"/>
  <c r="O207" i="2"/>
  <c r="E320" i="20"/>
  <c r="G320" i="20" s="1"/>
  <c r="O320" i="2"/>
  <c r="E242" i="20"/>
  <c r="G242" i="20" s="1"/>
  <c r="O242" i="2"/>
  <c r="N183" i="2"/>
  <c r="O162" i="2"/>
  <c r="E162" i="20"/>
  <c r="G162" i="20" s="1"/>
  <c r="E293" i="20"/>
  <c r="G293" i="20" s="1"/>
  <c r="O293" i="2"/>
  <c r="O189" i="2"/>
  <c r="E189" i="20"/>
  <c r="G189" i="20" s="1"/>
  <c r="E168" i="20"/>
  <c r="G168" i="20" s="1"/>
  <c r="O168" i="2"/>
  <c r="S295" i="2"/>
  <c r="E293" i="16"/>
  <c r="G293" i="16" s="1"/>
  <c r="O293" i="7"/>
  <c r="E261" i="16"/>
  <c r="G261" i="16" s="1"/>
  <c r="O261" i="7"/>
  <c r="E291" i="16"/>
  <c r="G291" i="16" s="1"/>
  <c r="O291" i="7"/>
  <c r="E207" i="16"/>
  <c r="G207" i="16" s="1"/>
  <c r="O207" i="7"/>
  <c r="S210" i="2"/>
  <c r="E201" i="16"/>
  <c r="G201" i="16" s="1"/>
  <c r="O201" i="7"/>
  <c r="E194" i="16"/>
  <c r="G194" i="16" s="1"/>
  <c r="O194" i="7"/>
  <c r="E302" i="16"/>
  <c r="G302" i="16" s="1"/>
  <c r="O302" i="7"/>
  <c r="N210" i="7"/>
  <c r="E210" i="16" s="1"/>
  <c r="E304" i="20"/>
  <c r="G304" i="20" s="1"/>
  <c r="O304" i="2"/>
  <c r="EC227" i="7"/>
  <c r="E168" i="16"/>
  <c r="G168" i="16" s="1"/>
  <c r="O168" i="7"/>
  <c r="E310" i="16"/>
  <c r="G310" i="16" s="1"/>
  <c r="O310" i="7"/>
  <c r="E186" i="20"/>
  <c r="G186" i="20" s="1"/>
  <c r="AB33" i="3"/>
  <c r="D18" i="3" s="1"/>
  <c r="O186" i="2"/>
  <c r="N197" i="2"/>
  <c r="E197" i="20" s="1"/>
  <c r="O178" i="2"/>
  <c r="E178" i="20"/>
  <c r="G178" i="20" s="1"/>
  <c r="S285" i="2"/>
  <c r="E234" i="20"/>
  <c r="G234" i="20" s="1"/>
  <c r="O234" i="2"/>
  <c r="E316" i="16"/>
  <c r="G316" i="16" s="1"/>
  <c r="O316" i="7"/>
  <c r="E277" i="20"/>
  <c r="G277" i="20" s="1"/>
  <c r="O277" i="2"/>
  <c r="N285" i="2"/>
  <c r="E181" i="20"/>
  <c r="G181" i="20" s="1"/>
  <c r="O181" i="2"/>
  <c r="E232" i="20"/>
  <c r="G232" i="20" s="1"/>
  <c r="O232" i="2"/>
  <c r="E240" i="20"/>
  <c r="G240" i="20" s="1"/>
  <c r="O240" i="2"/>
  <c r="N246" i="2"/>
  <c r="E246" i="20" s="1"/>
  <c r="E283" i="16"/>
  <c r="G283" i="16" s="1"/>
  <c r="O283" i="7"/>
  <c r="E191" i="16"/>
  <c r="G191" i="16" s="1"/>
  <c r="O191" i="7"/>
  <c r="EC210" i="2"/>
  <c r="E219" i="20"/>
  <c r="G219" i="20" s="1"/>
  <c r="O219" i="2"/>
  <c r="E209" i="16"/>
  <c r="G209" i="16" s="1"/>
  <c r="O209" i="7"/>
  <c r="E277" i="16"/>
  <c r="G277" i="16" s="1"/>
  <c r="O277" i="7"/>
  <c r="N285" i="7"/>
  <c r="E243" i="16"/>
  <c r="G243" i="16" s="1"/>
  <c r="O243" i="7"/>
  <c r="E222" i="16"/>
  <c r="G222" i="16" s="1"/>
  <c r="O222" i="7"/>
  <c r="E180" i="16"/>
  <c r="G180" i="16" s="1"/>
  <c r="O180" i="7"/>
  <c r="E258" i="20"/>
  <c r="G258" i="20" s="1"/>
  <c r="O258" i="2"/>
  <c r="N264" i="2"/>
  <c r="E264" i="20" s="1"/>
  <c r="O301" i="2"/>
  <c r="E301" i="20"/>
  <c r="G301" i="20" s="1"/>
  <c r="E191" i="20"/>
  <c r="G191" i="20" s="1"/>
  <c r="O191" i="2"/>
  <c r="S322" i="2"/>
  <c r="E218" i="20"/>
  <c r="G218" i="20" s="1"/>
  <c r="O218" i="2"/>
  <c r="E269" i="20"/>
  <c r="G269" i="20" s="1"/>
  <c r="O269" i="2"/>
  <c r="E173" i="20"/>
  <c r="G173" i="20" s="1"/>
  <c r="O173" i="2"/>
  <c r="E280" i="20"/>
  <c r="G280" i="20" s="1"/>
  <c r="O280" i="2"/>
  <c r="E283" i="20"/>
  <c r="G283" i="20" s="1"/>
  <c r="O283" i="2"/>
  <c r="S246" i="2"/>
  <c r="E251" i="20"/>
  <c r="G251" i="20" s="1"/>
  <c r="O251" i="2"/>
  <c r="E253" i="16"/>
  <c r="G253" i="16" s="1"/>
  <c r="O253" i="7"/>
  <c r="E221" i="16"/>
  <c r="G221" i="16" s="1"/>
  <c r="O221" i="7"/>
  <c r="E163" i="20"/>
  <c r="G163" i="20" s="1"/>
  <c r="O163" i="2"/>
  <c r="E267" i="16"/>
  <c r="G267" i="16" s="1"/>
  <c r="N271" i="7"/>
  <c r="E271" i="16" s="1"/>
  <c r="O267" i="7"/>
  <c r="E178" i="16"/>
  <c r="G178" i="16" s="1"/>
  <c r="O178" i="7"/>
  <c r="EC183" i="7"/>
  <c r="E270" i="16"/>
  <c r="G270" i="16" s="1"/>
  <c r="O270" i="7"/>
  <c r="E173" i="16"/>
  <c r="G173" i="16" s="1"/>
  <c r="O173" i="7"/>
  <c r="N237" i="2"/>
  <c r="E237" i="20" s="1"/>
  <c r="E202" i="16"/>
  <c r="G202" i="16" s="1"/>
  <c r="O202" i="7"/>
  <c r="EC295" i="7"/>
  <c r="E245" i="20"/>
  <c r="G245" i="20" s="1"/>
  <c r="O245" i="2"/>
  <c r="E278" i="16"/>
  <c r="G278" i="16" s="1"/>
  <c r="O278" i="7"/>
  <c r="E269" i="16"/>
  <c r="G269" i="16" s="1"/>
  <c r="O269" i="7"/>
  <c r="E235" i="16"/>
  <c r="G235" i="16" s="1"/>
  <c r="O235" i="7"/>
  <c r="E165" i="20"/>
  <c r="G165" i="20" s="1"/>
  <c r="O165" i="2"/>
  <c r="E306" i="20"/>
  <c r="G306" i="20" s="1"/>
  <c r="O306" i="2"/>
  <c r="E309" i="16"/>
  <c r="G309" i="16" s="1"/>
  <c r="O309" i="7"/>
  <c r="E259" i="16"/>
  <c r="G259" i="16" s="1"/>
  <c r="O259" i="7"/>
  <c r="E170" i="16"/>
  <c r="G170" i="16" s="1"/>
  <c r="O170" i="7"/>
  <c r="E230" i="16"/>
  <c r="G230" i="16" s="1"/>
  <c r="N237" i="7"/>
  <c r="E237" i="16" s="1"/>
  <c r="O230" i="7"/>
  <c r="E317" i="16"/>
  <c r="G317" i="16" s="1"/>
  <c r="O317" i="7"/>
  <c r="E217" i="16"/>
  <c r="G217" i="16" s="1"/>
  <c r="O217" i="7"/>
  <c r="E165" i="16"/>
  <c r="G165" i="16" s="1"/>
  <c r="O165" i="7"/>
  <c r="E282" i="20"/>
  <c r="G282" i="20" s="1"/>
  <c r="O282" i="2"/>
  <c r="S227" i="2"/>
  <c r="E223" i="20"/>
  <c r="G223" i="20" s="1"/>
  <c r="O223" i="2"/>
  <c r="E301" i="16"/>
  <c r="G301" i="16" s="1"/>
  <c r="O301" i="7"/>
  <c r="E307" i="16"/>
  <c r="G307" i="16" s="1"/>
  <c r="O307" i="7"/>
  <c r="E250" i="20"/>
  <c r="G250" i="20" s="1"/>
  <c r="O250" i="2"/>
  <c r="E202" i="20"/>
  <c r="G202" i="20" s="1"/>
  <c r="O202" i="2"/>
  <c r="E261" i="20"/>
  <c r="G261" i="20" s="1"/>
  <c r="O261" i="2"/>
  <c r="E243" i="20"/>
  <c r="G243" i="20" s="1"/>
  <c r="O243" i="2"/>
  <c r="S183" i="2"/>
  <c r="E290" i="20"/>
  <c r="G290" i="20" s="1"/>
  <c r="O290" i="2"/>
  <c r="E194" i="20"/>
  <c r="G194" i="20" s="1"/>
  <c r="O194" i="2"/>
  <c r="E318" i="20"/>
  <c r="G318" i="20" s="1"/>
  <c r="O318" i="2"/>
  <c r="E253" i="20"/>
  <c r="G253" i="20" s="1"/>
  <c r="O253" i="2"/>
  <c r="E319" i="16"/>
  <c r="G319" i="16" s="1"/>
  <c r="O319" i="7"/>
  <c r="E235" i="20"/>
  <c r="G235" i="20" s="1"/>
  <c r="O235" i="2"/>
  <c r="E291" i="20"/>
  <c r="G291" i="20" s="1"/>
  <c r="O291" i="2"/>
  <c r="E245" i="16"/>
  <c r="G245" i="16" s="1"/>
  <c r="O245" i="7"/>
  <c r="S271" i="2"/>
  <c r="E224" i="20"/>
  <c r="G224" i="20" s="1"/>
  <c r="O224" i="2"/>
  <c r="E251" i="16"/>
  <c r="G251" i="16" s="1"/>
  <c r="O251" i="7"/>
  <c r="E162" i="16"/>
  <c r="G162" i="16" s="1"/>
  <c r="O162" i="7"/>
  <c r="N183" i="7"/>
  <c r="E216" i="20"/>
  <c r="G216" i="20" s="1"/>
  <c r="O216" i="2"/>
  <c r="N227" i="2"/>
  <c r="E176" i="20"/>
  <c r="G176" i="20" s="1"/>
  <c r="O176" i="2"/>
  <c r="S210" i="7"/>
  <c r="N227" i="7"/>
  <c r="E164" i="16"/>
  <c r="G164" i="16" s="1"/>
  <c r="O164" i="7"/>
  <c r="E172" i="16"/>
  <c r="G172" i="16" s="1"/>
  <c r="O172" i="7"/>
  <c r="S237" i="7"/>
  <c r="E179" i="20"/>
  <c r="G179" i="20" s="1"/>
  <c r="O179" i="2"/>
  <c r="E254" i="16"/>
  <c r="G254" i="16" s="1"/>
  <c r="O254" i="7"/>
  <c r="E193" i="16"/>
  <c r="G193" i="16" s="1"/>
  <c r="O193" i="7"/>
  <c r="E195" i="20"/>
  <c r="G195" i="20" s="1"/>
  <c r="O195" i="2"/>
  <c r="N311" i="7"/>
  <c r="E311" i="16" s="1"/>
  <c r="E241" i="16"/>
  <c r="G241" i="16" s="1"/>
  <c r="O241" i="7"/>
  <c r="N264" i="7"/>
  <c r="E264" i="16" s="1"/>
  <c r="E189" i="16"/>
  <c r="G189" i="16" s="1"/>
  <c r="O189" i="7"/>
  <c r="S255" i="7"/>
  <c r="O322" i="2" l="1"/>
  <c r="S323" i="7"/>
  <c r="EC211" i="7"/>
  <c r="D9" i="10" s="1"/>
  <c r="EC211" i="2"/>
  <c r="G9" i="10" s="1"/>
  <c r="G322" i="20"/>
  <c r="O295" i="7"/>
  <c r="G255" i="20"/>
  <c r="EC323" i="7"/>
  <c r="D11" i="10" s="1"/>
  <c r="G237" i="20"/>
  <c r="S211" i="2"/>
  <c r="G311" i="20"/>
  <c r="G227" i="16"/>
  <c r="O264" i="7"/>
  <c r="O246" i="7"/>
  <c r="G264" i="16"/>
  <c r="G210" i="16"/>
  <c r="S211" i="7"/>
  <c r="EC323" i="2"/>
  <c r="G11" i="10" s="1"/>
  <c r="O311" i="7"/>
  <c r="G322" i="16"/>
  <c r="EC272" i="7"/>
  <c r="D10" i="10" s="1"/>
  <c r="EC272" i="2"/>
  <c r="G10" i="10" s="1"/>
  <c r="G197" i="16"/>
  <c r="S272" i="7"/>
  <c r="O237" i="2"/>
  <c r="G295" i="16"/>
  <c r="G255" i="16"/>
  <c r="G311" i="16"/>
  <c r="G183" i="16"/>
  <c r="O322" i="7"/>
  <c r="O227" i="7"/>
  <c r="E20" i="3"/>
  <c r="F20" i="3" s="1"/>
  <c r="E18" i="3"/>
  <c r="F18" i="3" s="1"/>
  <c r="E6" i="3"/>
  <c r="F6" i="3" s="1"/>
  <c r="O237" i="7"/>
  <c r="G264" i="20"/>
  <c r="E285" i="16"/>
  <c r="N323" i="7"/>
  <c r="G246" i="20"/>
  <c r="O271" i="2"/>
  <c r="E227" i="20"/>
  <c r="N272" i="2"/>
  <c r="O285" i="7"/>
  <c r="O210" i="7"/>
  <c r="O246" i="2"/>
  <c r="G237" i="16"/>
  <c r="O271" i="7"/>
  <c r="G285" i="16"/>
  <c r="O197" i="2"/>
  <c r="O210" i="2"/>
  <c r="G271" i="20"/>
  <c r="O285" i="2"/>
  <c r="G227" i="20"/>
  <c r="O255" i="2"/>
  <c r="G183" i="20"/>
  <c r="O264" i="2"/>
  <c r="O227" i="2"/>
  <c r="E183" i="16"/>
  <c r="N211" i="7"/>
  <c r="C8" i="3" s="1"/>
  <c r="G271" i="16"/>
  <c r="S323" i="2"/>
  <c r="G197" i="20"/>
  <c r="O183" i="2"/>
  <c r="O255" i="7"/>
  <c r="G210" i="20"/>
  <c r="G285" i="20"/>
  <c r="G295" i="20"/>
  <c r="G246" i="16"/>
  <c r="E227" i="16"/>
  <c r="N272" i="7"/>
  <c r="O183" i="7"/>
  <c r="S272" i="2"/>
  <c r="E285" i="20"/>
  <c r="N323" i="2"/>
  <c r="E183" i="20"/>
  <c r="N211" i="2"/>
  <c r="D8" i="3" s="1"/>
  <c r="O311" i="2"/>
  <c r="O295" i="2"/>
  <c r="O197" i="7"/>
  <c r="O323" i="7" l="1"/>
  <c r="EC471" i="7"/>
  <c r="D18" i="10" s="1"/>
  <c r="S471" i="7"/>
  <c r="AA11" i="3" s="1"/>
  <c r="S471" i="2"/>
  <c r="AB11" i="3" s="1"/>
  <c r="G323" i="20"/>
  <c r="G272" i="16"/>
  <c r="EC471" i="2"/>
  <c r="G18" i="10" s="1"/>
  <c r="G211" i="16"/>
  <c r="G323" i="16"/>
  <c r="O272" i="7"/>
  <c r="O211" i="2"/>
  <c r="O323" i="2"/>
  <c r="H9" i="10"/>
  <c r="F9" i="10"/>
  <c r="E211" i="20"/>
  <c r="N471" i="2"/>
  <c r="E323" i="20"/>
  <c r="H11" i="10"/>
  <c r="F11" i="10"/>
  <c r="D10" i="3"/>
  <c r="O211" i="7"/>
  <c r="O272" i="2"/>
  <c r="H10" i="10"/>
  <c r="E272" i="20"/>
  <c r="F10" i="10"/>
  <c r="D9" i="3"/>
  <c r="N471" i="7"/>
  <c r="E211" i="16"/>
  <c r="C9" i="10"/>
  <c r="E9" i="10"/>
  <c r="C10" i="10"/>
  <c r="E272" i="16"/>
  <c r="E10" i="10"/>
  <c r="C9" i="3"/>
  <c r="G211" i="20"/>
  <c r="G272" i="20"/>
  <c r="C11" i="10"/>
  <c r="E323" i="16"/>
  <c r="C10" i="3"/>
  <c r="E10" i="3" s="1"/>
  <c r="F10" i="3" s="1"/>
  <c r="E11" i="10"/>
  <c r="O471" i="7" l="1"/>
  <c r="G471" i="16"/>
  <c r="O471" i="2"/>
  <c r="G471" i="20"/>
  <c r="D17" i="3"/>
  <c r="F18" i="10"/>
  <c r="E471" i="20"/>
  <c r="H18" i="10"/>
  <c r="E471" i="16"/>
  <c r="C18" i="10"/>
  <c r="E18" i="10"/>
  <c r="E9" i="3"/>
  <c r="F9" i="3" s="1"/>
  <c r="C17" i="3"/>
  <c r="E8" i="3"/>
  <c r="F8" i="3" l="1"/>
  <c r="F17" i="3" s="1"/>
  <c r="E17" i="3"/>
  <c r="D25" i="5" s="1"/>
  <c r="C19" i="3"/>
  <c r="C21" i="3" s="1"/>
  <c r="D19" i="3"/>
  <c r="D21" i="3" l="1"/>
  <c r="I13" i="5" s="1"/>
  <c r="I15" i="5" s="1"/>
  <c r="I18" i="5"/>
  <c r="E19" i="3"/>
  <c r="E21" i="3" s="1"/>
  <c r="I12" i="5"/>
  <c r="I20" i="5" l="1"/>
  <c r="I21" i="5"/>
  <c r="I14" i="5"/>
  <c r="I16" i="5" s="1"/>
  <c r="F19" i="3"/>
  <c r="F2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  <author>Ribas Clarà, Joaquim</author>
  </authors>
  <commentList>
    <comment ref="F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13" authorId="1" shapeId="0" xr:uid="{843957E5-3044-48EB-A424-C9699A98A4D8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14" authorId="1" shapeId="0" xr:uid="{9EEFC0C6-92B1-45DA-94FA-3F0B63D16AEA}">
      <text>
        <r>
          <rPr>
            <b/>
            <sz val="9"/>
            <color indexed="81"/>
            <rFont val="Tahoma"/>
            <charset val="1"/>
          </rPr>
          <t>Import exclòs al BI.</t>
        </r>
      </text>
    </comment>
    <comment ref="F1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3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4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6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6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7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7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8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8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9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9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0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1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2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2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6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7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7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8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8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9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9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0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0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1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1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2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2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3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3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4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4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5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5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6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6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7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7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8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8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9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9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0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0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4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4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5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5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6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6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7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7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8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9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9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0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0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1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1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2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2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3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3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4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4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5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5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6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6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7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7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8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8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2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2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3" authorId="0" shapeId="0" xr:uid="{00000000-0006-0000-0000-00006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3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4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4" authorId="0" shapeId="0" xr:uid="{00000000-0006-0000-0000-00006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5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5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6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6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7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7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8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8" authorId="0" shapeId="0" xr:uid="{00000000-0006-0000-0000-00006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9" authorId="0" shapeId="0" xr:uid="{00000000-0006-0000-0000-00006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9" authorId="0" shapeId="0" xr:uid="{00000000-0006-0000-0000-00007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0" authorId="0" shapeId="0" xr:uid="{00000000-0006-0000-0000-00007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0" authorId="0" shapeId="0" xr:uid="{00000000-0006-0000-0000-00007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1" authorId="0" shapeId="0" xr:uid="{00000000-0006-0000-0000-00007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1" authorId="0" shapeId="0" xr:uid="{00000000-0006-0000-0000-00007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2" authorId="0" shapeId="0" xr:uid="{00000000-0006-0000-0000-00007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2" authorId="0" shapeId="0" xr:uid="{00000000-0006-0000-0000-00007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3" authorId="0" shapeId="0" xr:uid="{00000000-0006-0000-0000-00007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3" authorId="0" shapeId="0" xr:uid="{00000000-0006-0000-0000-00007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4" authorId="0" shapeId="0" xr:uid="{00000000-0006-0000-0000-00007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4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5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5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6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6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0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0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1" authorId="0" shapeId="0" xr:uid="{00000000-0006-0000-0000-00008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1" authorId="0" shapeId="0" xr:uid="{00000000-0006-0000-0000-00008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2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2" authorId="0" shapeId="0" xr:uid="{00000000-0006-0000-0000-00008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3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3" authorId="0" shapeId="0" xr:uid="{00000000-0006-0000-0000-00008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4" authorId="0" shapeId="0" xr:uid="{00000000-0006-0000-0000-00008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4" authorId="0" shapeId="0" xr:uid="{00000000-0006-0000-0000-00008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5" authorId="0" shapeId="0" xr:uid="{00000000-0006-0000-0000-00008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5" authorId="0" shapeId="0" xr:uid="{00000000-0006-0000-0000-00008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6" authorId="0" shapeId="0" xr:uid="{00000000-0006-0000-0000-00008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6" authorId="0" shapeId="0" xr:uid="{00000000-0006-0000-0000-00008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7" authorId="0" shapeId="0" xr:uid="{00000000-0006-0000-0000-00008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7" authorId="0" shapeId="0" xr:uid="{00000000-0006-0000-0000-00008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8" authorId="0" shapeId="0" xr:uid="{00000000-0006-0000-0000-00008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8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9" authorId="0" shapeId="0" xr:uid="{00000000-0006-0000-0000-00009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9" authorId="0" shapeId="0" xr:uid="{00000000-0006-0000-0000-00009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0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0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1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1" authorId="0" shapeId="0" xr:uid="{00000000-0006-0000-0000-00009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2" authorId="0" shapeId="0" xr:uid="{00000000-0006-0000-0000-00009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2" authorId="0" shapeId="0" xr:uid="{00000000-0006-0000-0000-00009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3" authorId="0" shapeId="0" xr:uid="{00000000-0006-0000-0000-00009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3" authorId="0" shapeId="0" xr:uid="{00000000-0006-0000-0000-00009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4" authorId="0" shapeId="0" xr:uid="{00000000-0006-0000-0000-00009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4" authorId="0" shapeId="0" xr:uid="{00000000-0006-0000-0000-00009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8" authorId="0" shapeId="0" xr:uid="{00000000-0006-0000-0000-00009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8" authorId="0" shapeId="0" xr:uid="{00000000-0006-0000-0000-00009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9" authorId="0" shapeId="0" xr:uid="{00000000-0006-0000-0000-00009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9" authorId="0" shapeId="0" xr:uid="{00000000-0006-0000-0000-0000A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0" authorId="0" shapeId="0" xr:uid="{00000000-0006-0000-0000-0000A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0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1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1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2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2" authorId="0" shapeId="0" xr:uid="{00000000-0006-0000-0000-0000A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3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3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4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4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5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5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6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6" authorId="0" shapeId="0" xr:uid="{00000000-0006-0000-0000-0000A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7" authorId="0" shapeId="0" xr:uid="{00000000-0006-0000-0000-0000A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7" authorId="0" shapeId="0" xr:uid="{00000000-0006-0000-0000-0000B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1" authorId="0" shapeId="0" xr:uid="{00000000-0006-0000-0000-0000B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1" authorId="0" shapeId="0" xr:uid="{00000000-0006-0000-0000-0000B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2" authorId="0" shapeId="0" xr:uid="{00000000-0006-0000-0000-0000B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2" authorId="0" shapeId="0" xr:uid="{00000000-0006-0000-0000-0000B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3" authorId="0" shapeId="0" xr:uid="{00000000-0006-0000-0000-0000B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3" authorId="0" shapeId="0" xr:uid="{00000000-0006-0000-0000-0000B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4" authorId="0" shapeId="0" xr:uid="{00000000-0006-0000-0000-0000B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4" authorId="0" shapeId="0" xr:uid="{00000000-0006-0000-0000-0000B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5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5" authorId="0" shapeId="0" xr:uid="{00000000-0006-0000-0000-0000B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6" authorId="0" shapeId="0" xr:uid="{00000000-0006-0000-0000-0000B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6" authorId="0" shapeId="0" xr:uid="{00000000-0006-0000-0000-0000B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0" authorId="0" shapeId="0" xr:uid="{00000000-0006-0000-0000-0000B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0" authorId="0" shapeId="0" xr:uid="{00000000-0006-0000-0000-0000B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1" authorId="0" shapeId="0" xr:uid="{00000000-0006-0000-0000-0000B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1" authorId="0" shapeId="0" xr:uid="{00000000-0006-0000-0000-0000C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2" authorId="0" shapeId="0" xr:uid="{00000000-0006-0000-0000-0000C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2" authorId="0" shapeId="0" xr:uid="{00000000-0006-0000-0000-0000C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3" authorId="0" shapeId="0" xr:uid="{00000000-0006-0000-0000-0000C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3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4" authorId="0" shapeId="0" xr:uid="{00000000-0006-0000-0000-0000C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4" authorId="0" shapeId="0" xr:uid="{00000000-0006-0000-0000-0000C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5" authorId="0" shapeId="0" xr:uid="{00000000-0006-0000-0000-0000C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5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6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6" authorId="0" shapeId="0" xr:uid="{00000000-0006-0000-0000-0000C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0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0" authorId="0" shapeId="0" xr:uid="{00000000-0006-0000-0000-0000C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1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1" authorId="0" shapeId="0" xr:uid="{00000000-0006-0000-0000-0000C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2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2" authorId="0" shapeId="0" xr:uid="{00000000-0006-0000-0000-0000D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3" authorId="0" shapeId="0" xr:uid="{00000000-0006-0000-0000-0000D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3" authorId="0" shapeId="0" xr:uid="{00000000-0006-0000-0000-0000D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4" authorId="0" shapeId="0" xr:uid="{00000000-0006-0000-0000-0000D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4" authorId="0" shapeId="0" xr:uid="{00000000-0006-0000-0000-0000D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5" authorId="0" shapeId="0" xr:uid="{00000000-0006-0000-0000-0000D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5" authorId="0" shapeId="0" xr:uid="{00000000-0006-0000-0000-0000D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2" authorId="0" shapeId="0" xr:uid="{00000000-0006-0000-0000-0000D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2" authorId="0" shapeId="0" xr:uid="{00000000-0006-0000-0000-0000D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2" authorId="0" shapeId="0" xr:uid="{00000000-0006-0000-0000-0000D9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3" authorId="0" shapeId="0" xr:uid="{00000000-0006-0000-0000-0000D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3" authorId="0" shapeId="0" xr:uid="{00000000-0006-0000-0000-0000D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3" authorId="0" shapeId="0" xr:uid="{00000000-0006-0000-0000-0000D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4" authorId="0" shapeId="0" xr:uid="{00000000-0006-0000-0000-0000D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4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4" authorId="0" shapeId="0" xr:uid="{00000000-0006-0000-0000-0000DF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5" authorId="0" shapeId="0" xr:uid="{00000000-0006-0000-0000-0000E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5" authorId="0" shapeId="0" xr:uid="{00000000-0006-0000-0000-0000E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5" authorId="0" shapeId="0" xr:uid="{00000000-0006-0000-0000-0000E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6" authorId="0" shapeId="0" xr:uid="{00000000-0006-0000-0000-0000E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6" authorId="0" shapeId="0" xr:uid="{00000000-0006-0000-0000-0000E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6" authorId="0" shapeId="0" xr:uid="{00000000-0006-0000-0000-0000E5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7" authorId="0" shapeId="0" xr:uid="{00000000-0006-0000-0000-0000E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7" authorId="0" shapeId="0" xr:uid="{00000000-0006-0000-0000-0000E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7" authorId="0" shapeId="0" xr:uid="{00000000-0006-0000-0000-0000E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8" authorId="0" shapeId="0" xr:uid="{00000000-0006-0000-0000-0000E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8" authorId="0" shapeId="0" xr:uid="{00000000-0006-0000-0000-0000E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8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9" authorId="0" shapeId="0" xr:uid="{00000000-0006-0000-0000-0000E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9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9" authorId="0" shapeId="0" xr:uid="{00000000-0006-0000-0000-0000E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0" authorId="0" shapeId="0" xr:uid="{00000000-0006-0000-0000-0000E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0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0" authorId="0" shapeId="0" xr:uid="{00000000-0006-0000-0000-0000F1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1" authorId="0" shapeId="0" xr:uid="{00000000-0006-0000-0000-0000F2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1" authorId="0" shapeId="0" xr:uid="{00000000-0006-0000-0000-0000F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1" authorId="0" shapeId="0" xr:uid="{00000000-0006-0000-0000-0000F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2" authorId="0" shapeId="0" xr:uid="{00000000-0006-0000-0000-0000F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2" authorId="0" shapeId="0" xr:uid="{00000000-0006-0000-0000-0000F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2" authorId="0" shapeId="0" xr:uid="{00000000-0006-0000-0000-0000F7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3" authorId="0" shapeId="0" xr:uid="{00000000-0006-0000-0000-0000F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3" authorId="0" shapeId="0" xr:uid="{00000000-0006-0000-0000-0000F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3" authorId="0" shapeId="0" xr:uid="{00000000-0006-0000-0000-0000F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4" authorId="0" shapeId="0" xr:uid="{00000000-0006-0000-0000-0000F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4" authorId="0" shapeId="0" xr:uid="{00000000-0006-0000-0000-0000F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4" authorId="0" shapeId="0" xr:uid="{00000000-0006-0000-0000-0000FD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5" authorId="0" shapeId="0" xr:uid="{00000000-0006-0000-0000-0000F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5" authorId="0" shapeId="0" xr:uid="{00000000-0006-0000-0000-0000F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5" authorId="0" shapeId="0" xr:uid="{00000000-0006-0000-0000-00000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6" authorId="0" shapeId="0" xr:uid="{00000000-0006-0000-0000-00000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6" authorId="0" shapeId="0" xr:uid="{00000000-0006-0000-0000-00000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6" authorId="0" shapeId="0" xr:uid="{00000000-0006-0000-0000-000003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7" authorId="0" shapeId="0" xr:uid="{00000000-0006-0000-0000-00000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7" authorId="0" shapeId="0" xr:uid="{00000000-0006-0000-0000-00000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7" authorId="0" shapeId="0" xr:uid="{00000000-0006-0000-0000-00000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8" authorId="0" shapeId="0" xr:uid="{00000000-0006-0000-0000-00000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8" authorId="0" shapeId="0" xr:uid="{00000000-0006-0000-0000-00000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8" authorId="0" shapeId="0" xr:uid="{00000000-0006-0000-0000-000009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9" authorId="0" shapeId="0" xr:uid="{00000000-0006-0000-0000-00000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9" authorId="0" shapeId="0" xr:uid="{00000000-0006-0000-0000-00000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9" authorId="0" shapeId="0" xr:uid="{00000000-0006-0000-0000-00000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0" authorId="0" shapeId="0" xr:uid="{00000000-0006-0000-0000-00000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0" authorId="0" shapeId="0" xr:uid="{00000000-0006-0000-0000-00000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0" authorId="0" shapeId="0" xr:uid="{00000000-0006-0000-0000-00000F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1" authorId="0" shapeId="0" xr:uid="{00000000-0006-0000-0000-00001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1" authorId="0" shapeId="0" xr:uid="{00000000-0006-0000-0000-00001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1" authorId="0" shapeId="0" xr:uid="{00000000-0006-0000-0000-00001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2" authorId="0" shapeId="0" xr:uid="{00000000-0006-0000-0000-00001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2" authorId="0" shapeId="0" xr:uid="{00000000-0006-0000-0000-00001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2" authorId="0" shapeId="0" xr:uid="{00000000-0006-0000-0000-000015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6" authorId="0" shapeId="0" xr:uid="{00000000-0006-0000-0000-00001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6" authorId="0" shapeId="0" xr:uid="{00000000-0006-0000-0000-00001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6" authorId="0" shapeId="0" xr:uid="{00000000-0006-0000-0000-00001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7" authorId="0" shapeId="0" xr:uid="{00000000-0006-0000-0000-00001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7" authorId="0" shapeId="0" xr:uid="{00000000-0006-0000-0000-00001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7" authorId="0" shapeId="0" xr:uid="{00000000-0006-0000-0000-00001B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8" authorId="0" shapeId="0" xr:uid="{00000000-0006-0000-0000-00001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8" authorId="0" shapeId="0" xr:uid="{00000000-0006-0000-0000-00001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8" authorId="0" shapeId="0" xr:uid="{00000000-0006-0000-0000-00001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9" authorId="0" shapeId="0" xr:uid="{00000000-0006-0000-0000-00001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9" authorId="0" shapeId="0" xr:uid="{00000000-0006-0000-0000-00002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9" authorId="0" shapeId="0" xr:uid="{00000000-0006-0000-0000-000021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0" authorId="0" shapeId="0" xr:uid="{00000000-0006-0000-0000-00002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0" authorId="0" shapeId="0" xr:uid="{00000000-0006-0000-0000-00002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0" authorId="0" shapeId="0" xr:uid="{00000000-0006-0000-0000-00002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1" authorId="0" shapeId="0" xr:uid="{00000000-0006-0000-0000-00002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1" authorId="0" shapeId="0" xr:uid="{00000000-0006-0000-0000-00002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1" authorId="0" shapeId="0" xr:uid="{00000000-0006-0000-0000-000027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2" authorId="0" shapeId="0" xr:uid="{00000000-0006-0000-0000-00002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2" authorId="0" shapeId="0" xr:uid="{00000000-0006-0000-0000-00002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2" authorId="0" shapeId="0" xr:uid="{00000000-0006-0000-0000-00002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3" authorId="0" shapeId="0" xr:uid="{00000000-0006-0000-0000-00002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3" authorId="0" shapeId="0" xr:uid="{00000000-0006-0000-0000-00002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3" authorId="0" shapeId="0" xr:uid="{00000000-0006-0000-0000-00002D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4" authorId="0" shapeId="0" xr:uid="{00000000-0006-0000-0000-00002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4" authorId="0" shapeId="0" xr:uid="{00000000-0006-0000-0000-00002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4" authorId="0" shapeId="0" xr:uid="{00000000-0006-0000-0000-00003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5" authorId="0" shapeId="0" xr:uid="{00000000-0006-0000-0000-00003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5" authorId="0" shapeId="0" xr:uid="{00000000-0006-0000-0000-00003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5" authorId="0" shapeId="0" xr:uid="{00000000-0006-0000-0000-000033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6" authorId="0" shapeId="0" xr:uid="{00000000-0006-0000-0000-00003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6" authorId="0" shapeId="0" xr:uid="{00000000-0006-0000-0000-00003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6" authorId="0" shapeId="0" xr:uid="{00000000-0006-0000-0000-00003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0" authorId="0" shapeId="0" xr:uid="{00000000-0006-0000-0000-00003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0" authorId="0" shapeId="0" xr:uid="{00000000-0006-0000-0000-00003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0" authorId="0" shapeId="0" xr:uid="{00000000-0006-0000-0000-000039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1" authorId="0" shapeId="0" xr:uid="{00000000-0006-0000-0000-00003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1" authorId="0" shapeId="0" xr:uid="{00000000-0006-0000-0000-00003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1" authorId="0" shapeId="0" xr:uid="{00000000-0006-0000-0000-00003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2" authorId="0" shapeId="0" xr:uid="{00000000-0006-0000-0000-00003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2" authorId="0" shapeId="0" xr:uid="{00000000-0006-0000-0000-00003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2" authorId="0" shapeId="0" xr:uid="{00000000-0006-0000-0000-00003F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3" authorId="0" shapeId="0" xr:uid="{00000000-0006-0000-0000-00004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3" authorId="0" shapeId="0" xr:uid="{00000000-0006-0000-0000-00004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3" authorId="0" shapeId="0" xr:uid="{00000000-0006-0000-0000-00004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4" authorId="0" shapeId="0" xr:uid="{00000000-0006-0000-0000-00004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4" authorId="0" shapeId="0" xr:uid="{00000000-0006-0000-0000-00004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4" authorId="0" shapeId="0" xr:uid="{00000000-0006-0000-0000-000045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5" authorId="0" shapeId="0" xr:uid="{00000000-0006-0000-0000-00004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5" authorId="0" shapeId="0" xr:uid="{00000000-0006-0000-0000-00004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5" authorId="0" shapeId="0" xr:uid="{00000000-0006-0000-0000-00004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6" authorId="0" shapeId="0" xr:uid="{00000000-0006-0000-0000-00004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6" authorId="0" shapeId="0" xr:uid="{00000000-0006-0000-0000-00004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6" authorId="0" shapeId="0" xr:uid="{00000000-0006-0000-0000-00004B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7" authorId="0" shapeId="0" xr:uid="{00000000-0006-0000-0000-00004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7" authorId="0" shapeId="0" xr:uid="{00000000-0006-0000-0000-00004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7" authorId="0" shapeId="0" xr:uid="{00000000-0006-0000-0000-00004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8" authorId="0" shapeId="0" xr:uid="{00000000-0006-0000-0000-00004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8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8" authorId="0" shapeId="0" xr:uid="{00000000-0006-0000-0000-000051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9" authorId="0" shapeId="0" xr:uid="{00000000-0006-0000-0000-00005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9" authorId="0" shapeId="0" xr:uid="{00000000-0006-0000-0000-00005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9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6" authorId="0" shapeId="0" xr:uid="{00000000-0006-0000-0000-00005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6" authorId="0" shapeId="0" xr:uid="{00000000-0006-0000-0000-00005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7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7" authorId="0" shapeId="0" xr:uid="{00000000-0006-0000-0000-00005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8" authorId="0" shapeId="0" xr:uid="{00000000-0006-0000-0000-00005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8" authorId="0" shapeId="0" xr:uid="{00000000-0006-0000-0000-00005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9" authorId="0" shapeId="0" xr:uid="{00000000-0006-0000-0000-00005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9" authorId="0" shapeId="0" xr:uid="{00000000-0006-0000-0000-00005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0" authorId="0" shapeId="0" xr:uid="{00000000-0006-0000-0000-00005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0" authorId="0" shapeId="0" xr:uid="{00000000-0006-0000-0000-00005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1" authorId="0" shapeId="0" xr:uid="{00000000-0006-0000-0000-00005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1" authorId="0" shapeId="0" xr:uid="{00000000-0006-0000-0000-00006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2" authorId="0" shapeId="0" xr:uid="{00000000-0006-0000-0000-00006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2" authorId="0" shapeId="0" xr:uid="{00000000-0006-0000-0000-00006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3" authorId="0" shapeId="0" xr:uid="{00000000-0006-0000-0000-00006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3" authorId="0" shapeId="0" xr:uid="{00000000-0006-0000-0000-00006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4" authorId="0" shapeId="0" xr:uid="{00000000-0006-0000-0000-00006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4" authorId="0" shapeId="0" xr:uid="{00000000-0006-0000-0000-00006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5" authorId="0" shapeId="0" xr:uid="{00000000-0006-0000-0000-00006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5" authorId="0" shapeId="0" xr:uid="{00000000-0006-0000-0000-00006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6" authorId="0" shapeId="0" xr:uid="{00000000-0006-0000-0000-00006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6" authorId="0" shapeId="0" xr:uid="{00000000-0006-0000-0000-00006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0" authorId="0" shapeId="0" xr:uid="{00000000-0006-0000-0000-00006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0" authorId="0" shapeId="0" xr:uid="{00000000-0006-0000-0000-00006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1" authorId="0" shapeId="0" xr:uid="{00000000-0006-0000-0000-00006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1" authorId="0" shapeId="0" xr:uid="{00000000-0006-0000-0000-00006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2" authorId="0" shapeId="0" xr:uid="{00000000-0006-0000-0000-00006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2" authorId="0" shapeId="0" xr:uid="{00000000-0006-0000-0000-00007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3" authorId="0" shapeId="0" xr:uid="{00000000-0006-0000-0000-00007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3" authorId="0" shapeId="0" xr:uid="{00000000-0006-0000-0000-00007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4" authorId="0" shapeId="0" xr:uid="{00000000-0006-0000-0000-00007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4" authorId="0" shapeId="0" xr:uid="{00000000-0006-0000-0000-00007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5" authorId="0" shapeId="0" xr:uid="{00000000-0006-0000-0000-00007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5" authorId="0" shapeId="0" xr:uid="{00000000-0006-0000-0000-00007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6" authorId="0" shapeId="0" xr:uid="{00000000-0006-0000-0000-00007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6" authorId="0" shapeId="0" xr:uid="{00000000-0006-0000-0000-00007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0" authorId="0" shapeId="0" xr:uid="{00000000-0006-0000-0000-00007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0" authorId="0" shapeId="0" xr:uid="{00000000-0006-0000-0000-00007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1" authorId="0" shapeId="0" xr:uid="{00000000-0006-0000-0000-00007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1" authorId="0" shapeId="0" xr:uid="{00000000-0006-0000-0000-00007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2" authorId="0" shapeId="0" xr:uid="{00000000-0006-0000-0000-00007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2" authorId="0" shapeId="0" xr:uid="{00000000-0006-0000-0000-00007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3" authorId="0" shapeId="0" xr:uid="{00000000-0006-0000-0000-00007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3" authorId="0" shapeId="0" xr:uid="{00000000-0006-0000-0000-00008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4" authorId="0" shapeId="0" xr:uid="{00000000-0006-0000-0000-00008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4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5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5" authorId="0" shapeId="0" xr:uid="{00000000-0006-0000-0000-00008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9" authorId="0" shapeId="0" xr:uid="{00000000-0006-0000-0000-00008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9" authorId="0" shapeId="0" xr:uid="{00000000-0006-0000-0000-00008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0" authorId="0" shapeId="0" xr:uid="{00000000-0006-0000-0000-00008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0" authorId="0" shapeId="0" xr:uid="{00000000-0006-0000-0000-00008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1" authorId="0" shapeId="0" xr:uid="{00000000-0006-0000-0000-00008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1" authorId="0" shapeId="0" xr:uid="{00000000-0006-0000-0000-00008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2" authorId="0" shapeId="0" xr:uid="{00000000-0006-0000-0000-00008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2" authorId="0" shapeId="0" xr:uid="{00000000-0006-0000-0000-00008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3" authorId="0" shapeId="0" xr:uid="{00000000-0006-0000-0000-00008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3" authorId="0" shapeId="0" xr:uid="{00000000-0006-0000-0000-00008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4" authorId="0" shapeId="0" xr:uid="{00000000-0006-0000-0000-00008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4" authorId="0" shapeId="0" xr:uid="{00000000-0006-0000-0000-00009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8" authorId="0" shapeId="0" xr:uid="{00000000-0006-0000-0000-00009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8" authorId="0" shapeId="0" xr:uid="{00000000-0006-0000-0000-00009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9" authorId="0" shapeId="0" xr:uid="{00000000-0006-0000-0000-00009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9" authorId="0" shapeId="0" xr:uid="{00000000-0006-0000-0000-00009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0" authorId="0" shapeId="0" xr:uid="{00000000-0006-0000-0000-00009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0" authorId="0" shapeId="0" xr:uid="{00000000-0006-0000-0000-00009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1" authorId="0" shapeId="0" xr:uid="{00000000-0006-0000-0000-00009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1" authorId="0" shapeId="0" xr:uid="{00000000-0006-0000-0000-00009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2" authorId="0" shapeId="0" xr:uid="{00000000-0006-0000-0000-00009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2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3" authorId="0" shapeId="0" xr:uid="{00000000-0006-0000-0000-00009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3" authorId="0" shapeId="0" xr:uid="{00000000-0006-0000-0000-00009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7" authorId="0" shapeId="0" xr:uid="{00000000-0006-0000-0000-00009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7" authorId="0" shapeId="0" xr:uid="{00000000-0006-0000-0000-00009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8" authorId="0" shapeId="0" xr:uid="{00000000-0006-0000-0000-00009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8" authorId="0" shapeId="0" xr:uid="{00000000-0006-0000-0000-0000A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9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9" authorId="0" shapeId="0" xr:uid="{00000000-0006-0000-0000-0000A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0" authorId="0" shapeId="0" xr:uid="{00000000-0006-0000-0000-0000A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0" authorId="0" shapeId="0" xr:uid="{00000000-0006-0000-0000-0000A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7" authorId="0" shapeId="0" xr:uid="{00000000-0006-0000-0000-0000A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7" authorId="0" shapeId="0" xr:uid="{00000000-0006-0000-0000-0000A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8" authorId="0" shapeId="0" xr:uid="{00000000-0006-0000-0000-0000A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8" authorId="0" shapeId="0" xr:uid="{00000000-0006-0000-0000-0000A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9" authorId="0" shapeId="0" xr:uid="{00000000-0006-0000-0000-0000A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9" authorId="0" shapeId="0" xr:uid="{00000000-0006-0000-0000-0000A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0" authorId="0" shapeId="0" xr:uid="{00000000-0006-0000-0000-0000A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0" authorId="0" shapeId="0" xr:uid="{00000000-0006-0000-0000-0000A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1" authorId="0" shapeId="0" xr:uid="{00000000-0006-0000-0000-0000A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1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2" authorId="0" shapeId="0" xr:uid="{00000000-0006-0000-0000-0000A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2" authorId="0" shapeId="0" xr:uid="{00000000-0006-0000-0000-0000B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3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3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4" authorId="0" shapeId="0" xr:uid="{00000000-0006-0000-0000-0000B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4" authorId="0" shapeId="0" xr:uid="{00000000-0006-0000-0000-0000B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8" authorId="0" shapeId="0" xr:uid="{00000000-0006-0000-0000-0000B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8" authorId="0" shapeId="0" xr:uid="{00000000-0006-0000-0000-0000B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9" authorId="0" shapeId="0" xr:uid="{00000000-0006-0000-0000-0000B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9" authorId="0" shapeId="0" xr:uid="{00000000-0006-0000-0000-0000B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0" authorId="0" shapeId="0" xr:uid="{00000000-0006-0000-0000-0000B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0" authorId="0" shapeId="0" xr:uid="{00000000-0006-0000-0000-0000B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1" authorId="0" shapeId="0" xr:uid="{00000000-0006-0000-0000-0000B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1" authorId="0" shapeId="0" xr:uid="{00000000-0006-0000-0000-0000B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2" authorId="0" shapeId="0" xr:uid="{00000000-0006-0000-0000-0000B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2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3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3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4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4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8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8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9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9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0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0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1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1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2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2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3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3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4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4" authorId="0" shapeId="0" xr:uid="{00000000-0006-0000-0000-0000D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5" authorId="0" shapeId="0" xr:uid="{00000000-0006-0000-0000-0000D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5" authorId="0" shapeId="0" xr:uid="{00000000-0006-0000-0000-0000D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6" authorId="0" shapeId="0" xr:uid="{00000000-0006-0000-0000-0000D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6" authorId="0" shapeId="0" xr:uid="{00000000-0006-0000-0000-0000D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7" authorId="0" shapeId="0" xr:uid="{00000000-0006-0000-0000-0000D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7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8" authorId="0" shapeId="0" xr:uid="{00000000-0006-0000-0000-0000D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8" authorId="0" shapeId="0" xr:uid="{00000000-0006-0000-0000-0000D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9" authorId="0" shapeId="0" xr:uid="{00000000-0006-0000-0000-0000D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9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0" authorId="0" shapeId="0" xr:uid="{00000000-0006-0000-0000-0000D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0" authorId="0" shapeId="0" xr:uid="{00000000-0006-0000-0000-0000D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4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4" authorId="0" shapeId="0" xr:uid="{00000000-0006-0000-0000-0000D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5" authorId="0" shapeId="0" xr:uid="{00000000-0006-0000-0000-0000D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5" authorId="0" shapeId="0" xr:uid="{00000000-0006-0000-0000-0000E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6" authorId="0" shapeId="0" xr:uid="{00000000-0006-0000-0000-0000E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6" authorId="0" shapeId="0" xr:uid="{00000000-0006-0000-0000-0000E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7" authorId="0" shapeId="0" xr:uid="{00000000-0006-0000-0000-0000E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7" authorId="0" shapeId="0" xr:uid="{00000000-0006-0000-0000-0000E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8" authorId="0" shapeId="0" xr:uid="{00000000-0006-0000-0000-0000E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8" authorId="0" shapeId="0" xr:uid="{00000000-0006-0000-0000-0000E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9" authorId="0" shapeId="0" xr:uid="{00000000-0006-0000-0000-0000E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9" authorId="0" shapeId="0" xr:uid="{00000000-0006-0000-0000-0000E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0" authorId="0" shapeId="0" xr:uid="{00000000-0006-0000-0000-0000E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20" authorId="0" shapeId="0" xr:uid="{00000000-0006-0000-0000-0000E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1" authorId="0" shapeId="0" xr:uid="{00000000-0006-0000-0000-0000E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21" authorId="0" shapeId="0" xr:uid="{00000000-0006-0000-0000-0000E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8" authorId="0" shapeId="0" xr:uid="{00000000-0006-0000-0000-0000E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29" authorId="0" shapeId="0" xr:uid="{00000000-0006-0000-0000-0000E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0" authorId="0" shapeId="0" xr:uid="{00000000-0006-0000-0000-0000E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1" authorId="0" shapeId="0" xr:uid="{00000000-0006-0000-0000-0000F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2" authorId="0" shapeId="0" xr:uid="{00000000-0006-0000-0000-0000F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3" authorId="0" shapeId="0" xr:uid="{00000000-0006-0000-0000-0000F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4" authorId="0" shapeId="0" xr:uid="{00000000-0006-0000-0000-0000F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8" authorId="0" shapeId="0" xr:uid="{00000000-0006-0000-0000-0000F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9" authorId="0" shapeId="0" xr:uid="{00000000-0006-0000-0000-0000F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0" authorId="0" shapeId="0" xr:uid="{00000000-0006-0000-0000-0000F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1" authorId="0" shapeId="0" xr:uid="{00000000-0006-0000-0000-0000F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2" authorId="0" shapeId="0" xr:uid="{00000000-0006-0000-0000-0000F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3" authorId="0" shapeId="0" xr:uid="{00000000-0006-0000-0000-0000F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4" authorId="0" shapeId="0" xr:uid="{00000000-0006-0000-0000-0000F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8" authorId="0" shapeId="0" xr:uid="{00000000-0006-0000-0000-0000F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9" authorId="0" shapeId="0" xr:uid="{00000000-0006-0000-0000-0000F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0" authorId="0" shapeId="0" xr:uid="{00000000-0006-0000-0000-0000F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1" authorId="0" shapeId="0" xr:uid="{00000000-0006-0000-0000-0000F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2" authorId="0" shapeId="0" xr:uid="{00000000-0006-0000-0000-0000F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6" authorId="0" shapeId="0" xr:uid="{00000000-0006-0000-0000-00000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7" authorId="0" shapeId="0" xr:uid="{00000000-0006-0000-0000-00000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8" authorId="0" shapeId="0" xr:uid="{00000000-0006-0000-0000-00000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9" authorId="0" shapeId="0" xr:uid="{00000000-0006-0000-0000-00000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6" authorId="0" shapeId="0" xr:uid="{00000000-0006-0000-0000-00000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7" authorId="0" shapeId="0" xr:uid="{00000000-0006-0000-0000-00000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8" authorId="0" shapeId="0" xr:uid="{00000000-0006-0000-0000-00000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9" authorId="0" shapeId="0" xr:uid="{00000000-0006-0000-0000-00000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0" authorId="0" shapeId="0" xr:uid="{00000000-0006-0000-0000-00000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1" authorId="0" shapeId="0" xr:uid="{00000000-0006-0000-0000-00000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2" authorId="0" shapeId="0" xr:uid="{00000000-0006-0000-0000-00000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6" authorId="0" shapeId="0" xr:uid="{00000000-0006-0000-0000-00000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7" authorId="0" shapeId="0" xr:uid="{00000000-0006-0000-0000-00000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8" authorId="0" shapeId="0" xr:uid="{00000000-0006-0000-0000-00000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9" authorId="0" shapeId="0" xr:uid="{00000000-0006-0000-0000-00000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0" authorId="0" shapeId="0" xr:uid="{00000000-0006-0000-0000-00000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1" authorId="0" shapeId="0" xr:uid="{00000000-0006-0000-0000-00001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2" authorId="0" shapeId="0" xr:uid="{00000000-0006-0000-0000-00001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9" authorId="0" shapeId="0" xr:uid="{00000000-0006-0000-0000-00001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0" authorId="0" shapeId="0" xr:uid="{00000000-0006-0000-0000-00001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1" authorId="0" shapeId="0" xr:uid="{00000000-0006-0000-0000-00001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2" authorId="0" shapeId="0" xr:uid="{00000000-0006-0000-0000-00001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3" authorId="0" shapeId="0" xr:uid="{00000000-0006-0000-0000-00001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4" authorId="0" shapeId="0" xr:uid="{00000000-0006-0000-0000-00001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5" authorId="0" shapeId="0" xr:uid="{00000000-0006-0000-0000-00001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6" authorId="0" shapeId="0" xr:uid="{00000000-0006-0000-0000-00001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7" authorId="0" shapeId="0" xr:uid="{00000000-0006-0000-0000-00001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8" authorId="0" shapeId="0" xr:uid="{00000000-0006-0000-0000-00001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9" authorId="0" shapeId="0" xr:uid="{00000000-0006-0000-0000-00001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0" authorId="0" shapeId="0" xr:uid="{00000000-0006-0000-0000-00001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4" authorId="0" shapeId="0" xr:uid="{00000000-0006-0000-0000-00001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5" authorId="0" shapeId="0" xr:uid="{00000000-0006-0000-0000-00001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6" authorId="0" shapeId="0" xr:uid="{00000000-0006-0000-0000-00002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7" authorId="0" shapeId="0" xr:uid="{00000000-0006-0000-0000-00002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8" authorId="0" shapeId="0" xr:uid="{00000000-0006-0000-0000-00002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9" authorId="0" shapeId="0" xr:uid="{00000000-0006-0000-0000-00002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0" authorId="0" shapeId="0" xr:uid="{00000000-0006-0000-0000-00002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1" authorId="0" shapeId="0" xr:uid="{00000000-0006-0000-0000-00002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5" authorId="0" shapeId="0" xr:uid="{00000000-0006-0000-0000-00002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6" authorId="0" shapeId="0" xr:uid="{00000000-0006-0000-0000-00002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7" authorId="0" shapeId="0" xr:uid="{00000000-0006-0000-0000-00002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8" authorId="0" shapeId="0" xr:uid="{00000000-0006-0000-0000-00002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9" authorId="0" shapeId="0" xr:uid="{00000000-0006-0000-0000-00002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0" authorId="0" shapeId="0" xr:uid="{00000000-0006-0000-0000-00002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1" authorId="0" shapeId="0" xr:uid="{00000000-0006-0000-0000-00002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2" authorId="0" shapeId="0" xr:uid="{00000000-0006-0000-0000-00002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3" authorId="0" shapeId="0" xr:uid="{00000000-0006-0000-0000-00002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7" authorId="0" shapeId="0" xr:uid="{00000000-0006-0000-0000-00002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8" authorId="0" shapeId="0" xr:uid="{00000000-0006-0000-0000-00003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9" authorId="0" shapeId="0" xr:uid="{00000000-0006-0000-0000-00003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0" authorId="0" shapeId="0" xr:uid="{00000000-0006-0000-0000-00003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1" authorId="0" shapeId="0" xr:uid="{00000000-0006-0000-0000-00003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2" authorId="0" shapeId="0" xr:uid="{00000000-0006-0000-0000-00003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3" authorId="0" shapeId="0" xr:uid="{00000000-0006-0000-0000-00003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0" authorId="0" shapeId="0" xr:uid="{00000000-0006-0000-0000-00003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1" authorId="0" shapeId="0" xr:uid="{00000000-0006-0000-0000-00003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2" authorId="0" shapeId="0" xr:uid="{00000000-0006-0000-0000-00003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3" authorId="0" shapeId="0" xr:uid="{00000000-0006-0000-0000-00003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0" authorId="0" shapeId="0" xr:uid="{00000000-0006-0000-0000-00003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0" authorId="0" shapeId="0" xr:uid="{00000000-0006-0000-0000-00003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1" authorId="0" shapeId="0" xr:uid="{00000000-0006-0000-0000-00003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1" authorId="0" shapeId="0" xr:uid="{00000000-0006-0000-0000-00003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2" authorId="0" shapeId="0" xr:uid="{00000000-0006-0000-0000-00003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2" authorId="0" shapeId="0" xr:uid="{00000000-0006-0000-0000-00003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3" authorId="0" shapeId="0" xr:uid="{00000000-0006-0000-0000-00004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3" authorId="0" shapeId="0" xr:uid="{00000000-0006-0000-0000-00004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4" authorId="0" shapeId="0" xr:uid="{00000000-0006-0000-0000-00004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4" authorId="0" shapeId="0" xr:uid="{00000000-0006-0000-0000-00004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5" authorId="0" shapeId="0" xr:uid="{00000000-0006-0000-0000-00004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5" authorId="0" shapeId="0" xr:uid="{00000000-0006-0000-0000-00004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6" authorId="0" shapeId="0" xr:uid="{00000000-0006-0000-0000-00004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6" authorId="0" shapeId="0" xr:uid="{00000000-0006-0000-0000-00004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7" authorId="0" shapeId="0" xr:uid="{00000000-0006-0000-0000-00004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7" authorId="0" shapeId="0" xr:uid="{00000000-0006-0000-0000-00004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8" authorId="0" shapeId="0" xr:uid="{00000000-0006-0000-0000-00004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8" authorId="0" shapeId="0" xr:uid="{00000000-0006-0000-0000-00004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9" authorId="0" shapeId="0" xr:uid="{00000000-0006-0000-0000-00004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9" authorId="0" shapeId="0" xr:uid="{00000000-0006-0000-0000-00004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460" authorId="1" shapeId="0" xr:uid="{28D806A9-A169-4B05-AF3B-18206CF35B7C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0" authorId="0" shapeId="0" xr:uid="{00000000-0006-0000-0000-00004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0" authorId="0" shapeId="0" xr:uid="{00000000-0006-0000-0000-00004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1" authorId="0" shapeId="0" xr:uid="{00000000-0006-0000-0000-00005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1" authorId="0" shapeId="0" xr:uid="{00000000-0006-0000-0000-00005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462" authorId="1" shapeId="0" xr:uid="{856E82AB-3359-4B07-9EAF-C27958A61C1D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2" authorId="0" shapeId="0" xr:uid="{00000000-0006-0000-0000-00005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2" authorId="0" shapeId="0" xr:uid="{00000000-0006-0000-0000-00005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63" authorId="1" shapeId="0" xr:uid="{C1DE8A2C-8612-4040-BFFC-3168483C611B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3" authorId="0" shapeId="0" xr:uid="{00000000-0006-0000-0000-00005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3" authorId="0" shapeId="0" xr:uid="{00000000-0006-0000-0000-00005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4" authorId="0" shapeId="0" xr:uid="{00000000-0006-0000-0000-00005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4" authorId="0" shapeId="0" xr:uid="{00000000-0006-0000-0000-00005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5" authorId="0" shapeId="0" xr:uid="{00000000-0006-0000-0000-00005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5" authorId="0" shapeId="0" xr:uid="{00000000-0006-0000-0000-00005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6" authorId="0" shapeId="0" xr:uid="{00000000-0006-0000-0000-00005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6" authorId="0" shapeId="0" xr:uid="{00000000-0006-0000-0000-00005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  <author>Ribas Clarà, Joaquim</author>
  </authors>
  <commentList>
    <comment ref="F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13" authorId="1" shapeId="0" xr:uid="{E5F66D5D-7267-4510-9862-141274FE41ED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3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14" authorId="1" shapeId="0" xr:uid="{BAB42712-D34E-49F5-8347-AA5D0EFA7E8F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4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5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2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3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4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5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6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3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4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4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5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5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6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6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7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7" authorId="0" shapeId="0" xr:uid="{00000000-0006-0000-0100-00001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8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8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9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9" authorId="0" shapeId="0" xr:uid="{00000000-0006-0000-0100-00001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0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0" authorId="0" shapeId="0" xr:uid="{00000000-0006-0000-0100-00002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1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1" authorId="0" shapeId="0" xr:uid="{00000000-0006-0000-0100-00002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2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2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6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6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7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7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8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8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49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49" authorId="0" shapeId="0" xr:uid="{00000000-0006-0000-0100-00002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0" authorId="0" shapeId="0" xr:uid="{00000000-0006-0000-0100-00002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0" authorId="0" shapeId="0" xr:uid="{00000000-0006-0000-0100-00002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1" authorId="0" shapeId="0" xr:uid="{00000000-0006-0000-0100-00002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1" authorId="0" shapeId="0" xr:uid="{00000000-0006-0000-0100-00003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2" authorId="0" shapeId="0" xr:uid="{00000000-0006-0000-0100-00003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2" authorId="0" shapeId="0" xr:uid="{00000000-0006-0000-0100-00003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3" authorId="0" shapeId="0" xr:uid="{00000000-0006-0000-0100-00003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3" authorId="0" shapeId="0" xr:uid="{00000000-0006-0000-0100-00003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4" authorId="0" shapeId="0" xr:uid="{00000000-0006-0000-0100-00003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4" authorId="0" shapeId="0" xr:uid="{00000000-0006-0000-0100-00003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5" authorId="0" shapeId="0" xr:uid="{00000000-0006-0000-0100-00003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5" authorId="0" shapeId="0" xr:uid="{00000000-0006-0000-0100-00003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6" authorId="0" shapeId="0" xr:uid="{00000000-0006-0000-0100-00003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6" authorId="0" shapeId="0" xr:uid="{00000000-0006-0000-0100-00003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7" authorId="0" shapeId="0" xr:uid="{00000000-0006-0000-0100-00003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7" authorId="0" shapeId="0" xr:uid="{00000000-0006-0000-0100-00003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8" authorId="0" shapeId="0" xr:uid="{00000000-0006-0000-0100-00003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8" authorId="0" shapeId="0" xr:uid="{00000000-0006-0000-0100-00003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59" authorId="0" shapeId="0" xr:uid="{00000000-0006-0000-0100-00003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59" authorId="0" shapeId="0" xr:uid="{00000000-0006-0000-0100-00004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0" authorId="0" shapeId="0" xr:uid="{00000000-0006-0000-0100-00004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0" authorId="0" shapeId="0" xr:uid="{00000000-0006-0000-0100-00004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4" authorId="0" shapeId="0" xr:uid="{00000000-0006-0000-0100-00004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4" authorId="0" shapeId="0" xr:uid="{00000000-0006-0000-0100-00004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5" authorId="0" shapeId="0" xr:uid="{00000000-0006-0000-0100-00004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5" authorId="0" shapeId="0" xr:uid="{00000000-0006-0000-0100-00004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6" authorId="0" shapeId="0" xr:uid="{00000000-0006-0000-0100-00004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6" authorId="0" shapeId="0" xr:uid="{00000000-0006-0000-0100-00004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7" authorId="0" shapeId="0" xr:uid="{00000000-0006-0000-0100-00004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7" authorId="0" shapeId="0" xr:uid="{00000000-0006-0000-0100-00004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8" authorId="0" shapeId="0" xr:uid="{00000000-0006-0000-0100-00004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8" authorId="0" shapeId="0" xr:uid="{00000000-0006-0000-0100-00004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69" authorId="0" shapeId="0" xr:uid="{00000000-0006-0000-0100-00004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69" authorId="0" shapeId="0" xr:uid="{00000000-0006-0000-0100-00004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0" authorId="0" shapeId="0" xr:uid="{00000000-0006-0000-0100-00004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0" authorId="0" shapeId="0" xr:uid="{00000000-0006-0000-0100-00005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1" authorId="0" shapeId="0" xr:uid="{00000000-0006-0000-0100-00005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1" authorId="0" shapeId="0" xr:uid="{00000000-0006-0000-0100-00005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2" authorId="0" shapeId="0" xr:uid="{00000000-0006-0000-0100-00005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2" authorId="0" shapeId="0" xr:uid="{00000000-0006-0000-0100-00005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3" authorId="0" shapeId="0" xr:uid="{00000000-0006-0000-0100-00005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3" authorId="0" shapeId="0" xr:uid="{00000000-0006-0000-0100-00005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4" authorId="0" shapeId="0" xr:uid="{00000000-0006-0000-0100-00005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4" authorId="0" shapeId="0" xr:uid="{00000000-0006-0000-0100-00005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5" authorId="0" shapeId="0" xr:uid="{00000000-0006-0000-0100-00005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5" authorId="0" shapeId="0" xr:uid="{00000000-0006-0000-0100-00005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6" authorId="0" shapeId="0" xr:uid="{00000000-0006-0000-0100-00005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6" authorId="0" shapeId="0" xr:uid="{00000000-0006-0000-0100-00005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7" authorId="0" shapeId="0" xr:uid="{00000000-0006-0000-0100-00005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7" authorId="0" shapeId="0" xr:uid="{00000000-0006-0000-0100-00005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78" authorId="0" shapeId="0" xr:uid="{00000000-0006-0000-0100-00005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78" authorId="0" shapeId="0" xr:uid="{00000000-0006-0000-0100-00006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2" authorId="0" shapeId="0" xr:uid="{00000000-0006-0000-0100-00006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2" authorId="0" shapeId="0" xr:uid="{00000000-0006-0000-0100-00006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3" authorId="0" shapeId="0" xr:uid="{00000000-0006-0000-0100-00006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3" authorId="0" shapeId="0" xr:uid="{00000000-0006-0000-0100-00006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4" authorId="0" shapeId="0" xr:uid="{00000000-0006-0000-0100-00006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4" authorId="0" shapeId="0" xr:uid="{00000000-0006-0000-0100-00006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5" authorId="0" shapeId="0" xr:uid="{00000000-0006-0000-0100-00006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5" authorId="0" shapeId="0" xr:uid="{00000000-0006-0000-0100-00006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6" authorId="0" shapeId="0" xr:uid="{00000000-0006-0000-0100-00006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6" authorId="0" shapeId="0" xr:uid="{00000000-0006-0000-0100-00006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7" authorId="0" shapeId="0" xr:uid="{00000000-0006-0000-0100-00006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7" authorId="0" shapeId="0" xr:uid="{00000000-0006-0000-0100-00006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8" authorId="0" shapeId="0" xr:uid="{00000000-0006-0000-0100-00006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8" authorId="0" shapeId="0" xr:uid="{00000000-0006-0000-0100-00006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89" authorId="0" shapeId="0" xr:uid="{00000000-0006-0000-0100-00006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89" authorId="0" shapeId="0" xr:uid="{00000000-0006-0000-0100-00007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0" authorId="0" shapeId="0" xr:uid="{00000000-0006-0000-0100-00007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0" authorId="0" shapeId="0" xr:uid="{00000000-0006-0000-0100-00007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1" authorId="0" shapeId="0" xr:uid="{00000000-0006-0000-0100-00007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1" authorId="0" shapeId="0" xr:uid="{00000000-0006-0000-0100-00007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2" authorId="0" shapeId="0" xr:uid="{00000000-0006-0000-0100-00007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2" authorId="0" shapeId="0" xr:uid="{00000000-0006-0000-0100-00007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3" authorId="0" shapeId="0" xr:uid="{00000000-0006-0000-0100-00007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3" authorId="0" shapeId="0" xr:uid="{00000000-0006-0000-0100-00007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4" authorId="0" shapeId="0" xr:uid="{00000000-0006-0000-0100-00007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4" authorId="0" shapeId="0" xr:uid="{00000000-0006-0000-0100-00007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5" authorId="0" shapeId="0" xr:uid="{00000000-0006-0000-0100-00007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5" authorId="0" shapeId="0" xr:uid="{00000000-0006-0000-0100-00007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96" authorId="0" shapeId="0" xr:uid="{00000000-0006-0000-0100-00007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96" authorId="0" shapeId="0" xr:uid="{00000000-0006-0000-0100-00007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0" authorId="0" shapeId="0" xr:uid="{00000000-0006-0000-0100-00007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0" authorId="0" shapeId="0" xr:uid="{00000000-0006-0000-0100-00008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1" authorId="0" shapeId="0" xr:uid="{00000000-0006-0000-0100-00008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1" authorId="0" shapeId="0" xr:uid="{00000000-0006-0000-0100-00008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2" authorId="0" shapeId="0" xr:uid="{00000000-0006-0000-0100-00008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2" authorId="0" shapeId="0" xr:uid="{00000000-0006-0000-0100-00008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3" authorId="0" shapeId="0" xr:uid="{00000000-0006-0000-0100-00008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3" authorId="0" shapeId="0" xr:uid="{00000000-0006-0000-0100-00008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4" authorId="0" shapeId="0" xr:uid="{00000000-0006-0000-0100-00008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4" authorId="0" shapeId="0" xr:uid="{00000000-0006-0000-0100-00008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5" authorId="0" shapeId="0" xr:uid="{00000000-0006-0000-0100-00008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5" authorId="0" shapeId="0" xr:uid="{00000000-0006-0000-0100-00008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6" authorId="0" shapeId="0" xr:uid="{00000000-0006-0000-0100-00008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6" authorId="0" shapeId="0" xr:uid="{00000000-0006-0000-0100-00008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7" authorId="0" shapeId="0" xr:uid="{00000000-0006-0000-0100-00008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7" authorId="0" shapeId="0" xr:uid="{00000000-0006-0000-0100-00008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8" authorId="0" shapeId="0" xr:uid="{00000000-0006-0000-0100-00008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8" authorId="0" shapeId="0" xr:uid="{00000000-0006-0000-0100-00009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09" authorId="0" shapeId="0" xr:uid="{00000000-0006-0000-0100-00009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09" authorId="0" shapeId="0" xr:uid="{00000000-0006-0000-0100-00009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0" authorId="0" shapeId="0" xr:uid="{00000000-0006-0000-0100-00009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0" authorId="0" shapeId="0" xr:uid="{00000000-0006-0000-0100-00009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1" authorId="0" shapeId="0" xr:uid="{00000000-0006-0000-0100-00009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1" authorId="0" shapeId="0" xr:uid="{00000000-0006-0000-0100-00009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2" authorId="0" shapeId="0" xr:uid="{00000000-0006-0000-0100-00009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2" authorId="0" shapeId="0" xr:uid="{00000000-0006-0000-0100-00009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3" authorId="0" shapeId="0" xr:uid="{00000000-0006-0000-0100-00009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3" authorId="0" shapeId="0" xr:uid="{00000000-0006-0000-0100-00009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4" authorId="0" shapeId="0" xr:uid="{00000000-0006-0000-0100-00009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4" authorId="0" shapeId="0" xr:uid="{00000000-0006-0000-0100-00009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8" authorId="0" shapeId="0" xr:uid="{00000000-0006-0000-0100-00009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8" authorId="0" shapeId="0" xr:uid="{00000000-0006-0000-0100-00009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19" authorId="0" shapeId="0" xr:uid="{00000000-0006-0000-0100-00009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19" authorId="0" shapeId="0" xr:uid="{00000000-0006-0000-0100-0000A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0" authorId="0" shapeId="0" xr:uid="{00000000-0006-0000-0100-0000A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0" authorId="0" shapeId="0" xr:uid="{00000000-0006-0000-0100-0000A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1" authorId="0" shapeId="0" xr:uid="{00000000-0006-0000-0100-0000A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1" authorId="0" shapeId="0" xr:uid="{00000000-0006-0000-0100-0000A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2" authorId="0" shapeId="0" xr:uid="{00000000-0006-0000-0100-0000A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2" authorId="0" shapeId="0" xr:uid="{00000000-0006-0000-0100-0000A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3" authorId="0" shapeId="0" xr:uid="{00000000-0006-0000-0100-0000A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3" authorId="0" shapeId="0" xr:uid="{00000000-0006-0000-0100-0000A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4" authorId="0" shapeId="0" xr:uid="{00000000-0006-0000-0100-0000A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4" authorId="0" shapeId="0" xr:uid="{00000000-0006-0000-0100-0000A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5" authorId="0" shapeId="0" xr:uid="{00000000-0006-0000-0100-0000A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5" authorId="0" shapeId="0" xr:uid="{00000000-0006-0000-0100-0000A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6" authorId="0" shapeId="0" xr:uid="{00000000-0006-0000-0100-0000A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6" authorId="0" shapeId="0" xr:uid="{00000000-0006-0000-0100-0000A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27" authorId="0" shapeId="0" xr:uid="{00000000-0006-0000-0100-0000A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27" authorId="0" shapeId="0" xr:uid="{00000000-0006-0000-0100-0000B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1" authorId="0" shapeId="0" xr:uid="{00000000-0006-0000-0100-0000B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1" authorId="0" shapeId="0" xr:uid="{00000000-0006-0000-0100-0000B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2" authorId="0" shapeId="0" xr:uid="{00000000-0006-0000-0100-0000B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2" authorId="0" shapeId="0" xr:uid="{00000000-0006-0000-0100-0000B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3" authorId="0" shapeId="0" xr:uid="{00000000-0006-0000-0100-0000B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3" authorId="0" shapeId="0" xr:uid="{00000000-0006-0000-0100-0000B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4" authorId="0" shapeId="0" xr:uid="{00000000-0006-0000-0100-0000B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4" authorId="0" shapeId="0" xr:uid="{00000000-0006-0000-0100-0000B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5" authorId="0" shapeId="0" xr:uid="{00000000-0006-0000-0100-0000B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5" authorId="0" shapeId="0" xr:uid="{00000000-0006-0000-0100-0000B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6" authorId="0" shapeId="0" xr:uid="{00000000-0006-0000-0100-0000B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6" authorId="0" shapeId="0" xr:uid="{00000000-0006-0000-0100-0000B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0" authorId="0" shapeId="0" xr:uid="{00000000-0006-0000-0100-0000B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0" authorId="0" shapeId="0" xr:uid="{00000000-0006-0000-0100-0000B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1" authorId="0" shapeId="0" xr:uid="{00000000-0006-0000-0100-0000B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1" authorId="0" shapeId="0" xr:uid="{00000000-0006-0000-0100-0000C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2" authorId="0" shapeId="0" xr:uid="{00000000-0006-0000-0100-0000C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2" authorId="0" shapeId="0" xr:uid="{00000000-0006-0000-0100-0000C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3" authorId="0" shapeId="0" xr:uid="{00000000-0006-0000-0100-0000C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3" authorId="0" shapeId="0" xr:uid="{00000000-0006-0000-0100-0000C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4" authorId="0" shapeId="0" xr:uid="{00000000-0006-0000-0100-0000C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4" authorId="0" shapeId="0" xr:uid="{00000000-0006-0000-0100-0000C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5" authorId="0" shapeId="0" xr:uid="{00000000-0006-0000-0100-0000C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5" authorId="0" shapeId="0" xr:uid="{00000000-0006-0000-0100-0000C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6" authorId="0" shapeId="0" xr:uid="{00000000-0006-0000-0100-0000C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6" authorId="0" shapeId="0" xr:uid="{00000000-0006-0000-0100-0000C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0" authorId="0" shapeId="0" xr:uid="{00000000-0006-0000-0100-0000C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0" authorId="0" shapeId="0" xr:uid="{00000000-0006-0000-0100-0000C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1" authorId="0" shapeId="0" xr:uid="{00000000-0006-0000-0100-0000C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1" authorId="0" shapeId="0" xr:uid="{00000000-0006-0000-0100-0000C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2" authorId="0" shapeId="0" xr:uid="{00000000-0006-0000-0100-0000C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2" authorId="0" shapeId="0" xr:uid="{00000000-0006-0000-0100-0000D0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3" authorId="0" shapeId="0" xr:uid="{00000000-0006-0000-0100-0000D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3" authorId="0" shapeId="0" xr:uid="{00000000-0006-0000-0100-0000D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4" authorId="0" shapeId="0" xr:uid="{00000000-0006-0000-0100-0000D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4" authorId="0" shapeId="0" xr:uid="{00000000-0006-0000-0100-0000D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5" authorId="0" shapeId="0" xr:uid="{00000000-0006-0000-0100-0000D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5" authorId="0" shapeId="0" xr:uid="{00000000-0006-0000-0100-0000D6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2" authorId="0" shapeId="0" xr:uid="{00000000-0006-0000-0100-0000D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2" authorId="0" shapeId="0" xr:uid="{00000000-0006-0000-0100-0000D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2" authorId="0" shapeId="0" xr:uid="{00000000-0006-0000-0100-0000D9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3" authorId="0" shapeId="0" xr:uid="{00000000-0006-0000-0100-0000D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3" authorId="0" shapeId="0" xr:uid="{00000000-0006-0000-0100-0000D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3" authorId="0" shapeId="0" xr:uid="{00000000-0006-0000-0100-0000DC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4" authorId="0" shapeId="0" xr:uid="{00000000-0006-0000-0100-0000D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4" authorId="0" shapeId="0" xr:uid="{00000000-0006-0000-0100-0000D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4" authorId="0" shapeId="0" xr:uid="{00000000-0006-0000-0100-0000DF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5" authorId="0" shapeId="0" xr:uid="{00000000-0006-0000-0100-0000E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5" authorId="0" shapeId="0" xr:uid="{00000000-0006-0000-0100-0000E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5" authorId="0" shapeId="0" xr:uid="{00000000-0006-0000-0100-0000E2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6" authorId="0" shapeId="0" xr:uid="{00000000-0006-0000-0100-0000E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6" authorId="0" shapeId="0" xr:uid="{00000000-0006-0000-0100-0000E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6" authorId="0" shapeId="0" xr:uid="{00000000-0006-0000-0100-0000E5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7" authorId="0" shapeId="0" xr:uid="{00000000-0006-0000-0100-0000E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7" authorId="0" shapeId="0" xr:uid="{00000000-0006-0000-0100-0000E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7" authorId="0" shapeId="0" xr:uid="{00000000-0006-0000-0100-0000E8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8" authorId="0" shapeId="0" xr:uid="{00000000-0006-0000-0100-0000E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8" authorId="0" shapeId="0" xr:uid="{00000000-0006-0000-0100-0000E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8" authorId="0" shapeId="0" xr:uid="{00000000-0006-0000-0100-0000EB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69" authorId="0" shapeId="0" xr:uid="{00000000-0006-0000-0100-0000E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9" authorId="0" shapeId="0" xr:uid="{00000000-0006-0000-0100-0000E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69" authorId="0" shapeId="0" xr:uid="{00000000-0006-0000-0100-0000EE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0" authorId="0" shapeId="0" xr:uid="{00000000-0006-0000-0100-0000E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0" authorId="0" shapeId="0" xr:uid="{00000000-0006-0000-0100-0000F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0" authorId="0" shapeId="0" xr:uid="{00000000-0006-0000-0100-0000F1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1" authorId="0" shapeId="0" xr:uid="{00000000-0006-0000-0100-0000F2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1" authorId="0" shapeId="0" xr:uid="{00000000-0006-0000-0100-0000F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1" authorId="0" shapeId="0" xr:uid="{00000000-0006-0000-0100-0000F4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2" authorId="0" shapeId="0" xr:uid="{00000000-0006-0000-0100-0000F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2" authorId="0" shapeId="0" xr:uid="{00000000-0006-0000-0100-0000F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2" authorId="0" shapeId="0" xr:uid="{00000000-0006-0000-0100-0000F7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3" authorId="0" shapeId="0" xr:uid="{00000000-0006-0000-0100-0000F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3" authorId="0" shapeId="0" xr:uid="{00000000-0006-0000-0100-0000F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3" authorId="0" shapeId="0" xr:uid="{00000000-0006-0000-0100-0000FA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4" authorId="0" shapeId="0" xr:uid="{00000000-0006-0000-0100-0000F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4" authorId="0" shapeId="0" xr:uid="{00000000-0006-0000-0100-0000FC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4" authorId="0" shapeId="0" xr:uid="{00000000-0006-0000-0100-0000FD00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5" authorId="0" shapeId="0" xr:uid="{00000000-0006-0000-0100-0000F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5" authorId="0" shapeId="0" xr:uid="{00000000-0006-0000-0100-0000F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5" authorId="0" shapeId="0" xr:uid="{00000000-0006-0000-0100-00000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6" authorId="0" shapeId="0" xr:uid="{00000000-0006-0000-0100-00000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6" authorId="0" shapeId="0" xr:uid="{00000000-0006-0000-0100-00000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6" authorId="0" shapeId="0" xr:uid="{00000000-0006-0000-0100-000003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7" authorId="0" shapeId="0" xr:uid="{00000000-0006-0000-0100-00000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7" authorId="0" shapeId="0" xr:uid="{00000000-0006-0000-0100-00000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7" authorId="0" shapeId="0" xr:uid="{00000000-0006-0000-0100-00000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8" authorId="0" shapeId="0" xr:uid="{00000000-0006-0000-0100-00000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8" authorId="0" shapeId="0" xr:uid="{00000000-0006-0000-0100-00000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8" authorId="0" shapeId="0" xr:uid="{00000000-0006-0000-0100-000009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79" authorId="0" shapeId="0" xr:uid="{00000000-0006-0000-0100-00000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9" authorId="0" shapeId="0" xr:uid="{00000000-0006-0000-0100-00000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79" authorId="0" shapeId="0" xr:uid="{00000000-0006-0000-0100-00000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0" authorId="0" shapeId="0" xr:uid="{00000000-0006-0000-0100-00000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0" authorId="0" shapeId="0" xr:uid="{00000000-0006-0000-0100-00000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0" authorId="0" shapeId="0" xr:uid="{00000000-0006-0000-0100-00000F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1" authorId="0" shapeId="0" xr:uid="{00000000-0006-0000-0100-00001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1" authorId="0" shapeId="0" xr:uid="{00000000-0006-0000-0100-00001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1" authorId="0" shapeId="0" xr:uid="{00000000-0006-0000-0100-00001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2" authorId="0" shapeId="0" xr:uid="{00000000-0006-0000-0100-00001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2" authorId="0" shapeId="0" xr:uid="{00000000-0006-0000-0100-00001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2" authorId="0" shapeId="0" xr:uid="{00000000-0006-0000-0100-000015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6" authorId="0" shapeId="0" xr:uid="{00000000-0006-0000-0100-00001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6" authorId="0" shapeId="0" xr:uid="{00000000-0006-0000-0100-00001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6" authorId="0" shapeId="0" xr:uid="{00000000-0006-0000-0100-00001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7" authorId="0" shapeId="0" xr:uid="{00000000-0006-0000-0100-00001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7" authorId="0" shapeId="0" xr:uid="{00000000-0006-0000-0100-00001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7" authorId="0" shapeId="0" xr:uid="{00000000-0006-0000-0100-00001B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8" authorId="0" shapeId="0" xr:uid="{00000000-0006-0000-0100-00001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8" authorId="0" shapeId="0" xr:uid="{00000000-0006-0000-0100-00001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8" authorId="0" shapeId="0" xr:uid="{00000000-0006-0000-0100-00001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89" authorId="0" shapeId="0" xr:uid="{00000000-0006-0000-0100-00001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9" authorId="0" shapeId="0" xr:uid="{00000000-0006-0000-0100-00002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89" authorId="0" shapeId="0" xr:uid="{00000000-0006-0000-0100-000021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0" authorId="0" shapeId="0" xr:uid="{00000000-0006-0000-0100-00002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0" authorId="0" shapeId="0" xr:uid="{00000000-0006-0000-0100-00002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0" authorId="0" shapeId="0" xr:uid="{00000000-0006-0000-0100-00002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1" authorId="0" shapeId="0" xr:uid="{00000000-0006-0000-0100-00002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1" authorId="0" shapeId="0" xr:uid="{00000000-0006-0000-0100-00002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1" authorId="0" shapeId="0" xr:uid="{00000000-0006-0000-0100-000027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2" authorId="0" shapeId="0" xr:uid="{00000000-0006-0000-0100-00002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2" authorId="0" shapeId="0" xr:uid="{00000000-0006-0000-0100-00002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2" authorId="0" shapeId="0" xr:uid="{00000000-0006-0000-0100-00002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3" authorId="0" shapeId="0" xr:uid="{00000000-0006-0000-0100-00002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3" authorId="0" shapeId="0" xr:uid="{00000000-0006-0000-0100-00002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3" authorId="0" shapeId="0" xr:uid="{00000000-0006-0000-0100-00002D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4" authorId="0" shapeId="0" xr:uid="{00000000-0006-0000-0100-00002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4" authorId="0" shapeId="0" xr:uid="{00000000-0006-0000-0100-00002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4" authorId="0" shapeId="0" xr:uid="{00000000-0006-0000-0100-00003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5" authorId="0" shapeId="0" xr:uid="{00000000-0006-0000-0100-00003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5" authorId="0" shapeId="0" xr:uid="{00000000-0006-0000-0100-00003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5" authorId="0" shapeId="0" xr:uid="{00000000-0006-0000-0100-000033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196" authorId="0" shapeId="0" xr:uid="{00000000-0006-0000-0100-00003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6" authorId="0" shapeId="0" xr:uid="{00000000-0006-0000-0100-00003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96" authorId="0" shapeId="0" xr:uid="{00000000-0006-0000-0100-00003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0" authorId="0" shapeId="0" xr:uid="{00000000-0006-0000-0100-00003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0" authorId="0" shapeId="0" xr:uid="{00000000-0006-0000-0100-00003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0" authorId="0" shapeId="0" xr:uid="{00000000-0006-0000-0100-000039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1" authorId="0" shapeId="0" xr:uid="{00000000-0006-0000-0100-00003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1" authorId="0" shapeId="0" xr:uid="{00000000-0006-0000-0100-00003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1" authorId="0" shapeId="0" xr:uid="{00000000-0006-0000-0100-00003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2" authorId="0" shapeId="0" xr:uid="{00000000-0006-0000-0100-00003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2" authorId="0" shapeId="0" xr:uid="{00000000-0006-0000-0100-00003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2" authorId="0" shapeId="0" xr:uid="{00000000-0006-0000-0100-00003F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3" authorId="0" shapeId="0" xr:uid="{00000000-0006-0000-0100-00004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3" authorId="0" shapeId="0" xr:uid="{00000000-0006-0000-0100-00004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3" authorId="0" shapeId="0" xr:uid="{00000000-0006-0000-0100-00004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4" authorId="0" shapeId="0" xr:uid="{00000000-0006-0000-0100-00004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4" authorId="0" shapeId="0" xr:uid="{00000000-0006-0000-0100-00004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4" authorId="0" shapeId="0" xr:uid="{00000000-0006-0000-0100-000045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5" authorId="0" shapeId="0" xr:uid="{00000000-0006-0000-0100-00004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5" authorId="0" shapeId="0" xr:uid="{00000000-0006-0000-0100-00004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5" authorId="0" shapeId="0" xr:uid="{00000000-0006-0000-0100-00004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6" authorId="0" shapeId="0" xr:uid="{00000000-0006-0000-0100-00004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6" authorId="0" shapeId="0" xr:uid="{00000000-0006-0000-0100-00004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6" authorId="0" shapeId="0" xr:uid="{00000000-0006-0000-0100-00004B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7" authorId="0" shapeId="0" xr:uid="{00000000-0006-0000-0100-00004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7" authorId="0" shapeId="0" xr:uid="{00000000-0006-0000-0100-00004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7" authorId="0" shapeId="0" xr:uid="{00000000-0006-0000-0100-00004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8" authorId="0" shapeId="0" xr:uid="{00000000-0006-0000-0100-00004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8" authorId="0" shapeId="0" xr:uid="{00000000-0006-0000-0100-00005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8" authorId="0" shapeId="0" xr:uid="{00000000-0006-0000-0100-000051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E209" authorId="0" shapeId="0" xr:uid="{00000000-0006-0000-0100-00005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09" authorId="0" shapeId="0" xr:uid="{00000000-0006-0000-0100-00005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09" authorId="0" shapeId="0" xr:uid="{00000000-0006-0000-0100-00005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6" authorId="0" shapeId="0" xr:uid="{00000000-0006-0000-0100-00005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6" authorId="0" shapeId="0" xr:uid="{00000000-0006-0000-0100-00005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7" authorId="0" shapeId="0" xr:uid="{00000000-0006-0000-0100-00005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7" authorId="0" shapeId="0" xr:uid="{00000000-0006-0000-0100-00005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8" authorId="0" shapeId="0" xr:uid="{00000000-0006-0000-0100-00005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8" authorId="0" shapeId="0" xr:uid="{00000000-0006-0000-0100-00005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19" authorId="0" shapeId="0" xr:uid="{00000000-0006-0000-0100-00005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19" authorId="0" shapeId="0" xr:uid="{00000000-0006-0000-0100-00005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0" authorId="0" shapeId="0" xr:uid="{00000000-0006-0000-0100-00005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0" authorId="0" shapeId="0" xr:uid="{00000000-0006-0000-0100-00005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1" authorId="0" shapeId="0" xr:uid="{00000000-0006-0000-0100-00005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1" authorId="0" shapeId="0" xr:uid="{00000000-0006-0000-0100-00006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2" authorId="0" shapeId="0" xr:uid="{00000000-0006-0000-0100-00006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2" authorId="0" shapeId="0" xr:uid="{00000000-0006-0000-0100-00006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3" authorId="0" shapeId="0" xr:uid="{00000000-0006-0000-0100-00006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3" authorId="0" shapeId="0" xr:uid="{00000000-0006-0000-0100-00006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4" authorId="0" shapeId="0" xr:uid="{00000000-0006-0000-0100-00006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4" authorId="0" shapeId="0" xr:uid="{00000000-0006-0000-0100-00006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5" authorId="0" shapeId="0" xr:uid="{00000000-0006-0000-0100-00006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5" authorId="0" shapeId="0" xr:uid="{00000000-0006-0000-0100-00006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26" authorId="0" shapeId="0" xr:uid="{00000000-0006-0000-0100-00006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26" authorId="0" shapeId="0" xr:uid="{00000000-0006-0000-0100-00006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0" authorId="0" shapeId="0" xr:uid="{00000000-0006-0000-0100-00006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0" authorId="0" shapeId="0" xr:uid="{00000000-0006-0000-0100-00006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1" authorId="0" shapeId="0" xr:uid="{00000000-0006-0000-0100-00006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1" authorId="0" shapeId="0" xr:uid="{00000000-0006-0000-0100-00006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2" authorId="0" shapeId="0" xr:uid="{00000000-0006-0000-0100-00006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2" authorId="0" shapeId="0" xr:uid="{00000000-0006-0000-0100-00007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3" authorId="0" shapeId="0" xr:uid="{00000000-0006-0000-0100-00007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3" authorId="0" shapeId="0" xr:uid="{00000000-0006-0000-0100-00007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4" authorId="0" shapeId="0" xr:uid="{00000000-0006-0000-0100-00007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4" authorId="0" shapeId="0" xr:uid="{00000000-0006-0000-0100-00007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5" authorId="0" shapeId="0" xr:uid="{00000000-0006-0000-0100-00007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5" authorId="0" shapeId="0" xr:uid="{00000000-0006-0000-0100-00007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36" authorId="0" shapeId="0" xr:uid="{00000000-0006-0000-0100-00007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36" authorId="0" shapeId="0" xr:uid="{00000000-0006-0000-0100-00007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0" authorId="0" shapeId="0" xr:uid="{00000000-0006-0000-0100-00007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0" authorId="0" shapeId="0" xr:uid="{00000000-0006-0000-0100-00007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1" authorId="0" shapeId="0" xr:uid="{00000000-0006-0000-0100-00007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1" authorId="0" shapeId="0" xr:uid="{00000000-0006-0000-0100-00007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2" authorId="0" shapeId="0" xr:uid="{00000000-0006-0000-0100-00007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2" authorId="0" shapeId="0" xr:uid="{00000000-0006-0000-0100-00007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3" authorId="0" shapeId="0" xr:uid="{00000000-0006-0000-0100-00007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3" authorId="0" shapeId="0" xr:uid="{00000000-0006-0000-0100-00008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4" authorId="0" shapeId="0" xr:uid="{00000000-0006-0000-0100-00008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4" authorId="0" shapeId="0" xr:uid="{00000000-0006-0000-0100-00008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5" authorId="0" shapeId="0" xr:uid="{00000000-0006-0000-0100-00008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5" authorId="0" shapeId="0" xr:uid="{00000000-0006-0000-0100-00008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49" authorId="0" shapeId="0" xr:uid="{00000000-0006-0000-0100-00008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49" authorId="0" shapeId="0" xr:uid="{00000000-0006-0000-0100-00008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0" authorId="0" shapeId="0" xr:uid="{00000000-0006-0000-0100-00008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0" authorId="0" shapeId="0" xr:uid="{00000000-0006-0000-0100-00008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1" authorId="0" shapeId="0" xr:uid="{00000000-0006-0000-0100-00008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1" authorId="0" shapeId="0" xr:uid="{00000000-0006-0000-0100-00008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2" authorId="0" shapeId="0" xr:uid="{00000000-0006-0000-0100-00008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2" authorId="0" shapeId="0" xr:uid="{00000000-0006-0000-0100-00008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3" authorId="0" shapeId="0" xr:uid="{00000000-0006-0000-0100-00008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3" authorId="0" shapeId="0" xr:uid="{00000000-0006-0000-0100-00008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4" authorId="0" shapeId="0" xr:uid="{00000000-0006-0000-0100-00008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4" authorId="0" shapeId="0" xr:uid="{00000000-0006-0000-0100-00009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8" authorId="0" shapeId="0" xr:uid="{00000000-0006-0000-0100-00009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8" authorId="0" shapeId="0" xr:uid="{00000000-0006-0000-0100-00009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59" authorId="0" shapeId="0" xr:uid="{00000000-0006-0000-0100-00009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59" authorId="0" shapeId="0" xr:uid="{00000000-0006-0000-0100-00009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0" authorId="0" shapeId="0" xr:uid="{00000000-0006-0000-0100-00009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0" authorId="0" shapeId="0" xr:uid="{00000000-0006-0000-0100-00009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1" authorId="0" shapeId="0" xr:uid="{00000000-0006-0000-0100-00009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1" authorId="0" shapeId="0" xr:uid="{00000000-0006-0000-0100-00009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2" authorId="0" shapeId="0" xr:uid="{00000000-0006-0000-0100-00009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2" authorId="0" shapeId="0" xr:uid="{00000000-0006-0000-0100-00009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3" authorId="0" shapeId="0" xr:uid="{00000000-0006-0000-0100-00009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3" authorId="0" shapeId="0" xr:uid="{00000000-0006-0000-0100-00009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7" authorId="0" shapeId="0" xr:uid="{00000000-0006-0000-0100-00009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7" authorId="0" shapeId="0" xr:uid="{00000000-0006-0000-0100-00009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8" authorId="0" shapeId="0" xr:uid="{00000000-0006-0000-0100-00009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8" authorId="0" shapeId="0" xr:uid="{00000000-0006-0000-0100-0000A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69" authorId="0" shapeId="0" xr:uid="{00000000-0006-0000-0100-0000A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69" authorId="0" shapeId="0" xr:uid="{00000000-0006-0000-0100-0000A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0" authorId="0" shapeId="0" xr:uid="{00000000-0006-0000-0100-0000A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0" authorId="0" shapeId="0" xr:uid="{00000000-0006-0000-0100-0000A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7" authorId="0" shapeId="0" xr:uid="{00000000-0006-0000-0100-0000A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7" authorId="0" shapeId="0" xr:uid="{00000000-0006-0000-0100-0000A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8" authorId="0" shapeId="0" xr:uid="{00000000-0006-0000-0100-0000A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8" authorId="0" shapeId="0" xr:uid="{00000000-0006-0000-0100-0000A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79" authorId="0" shapeId="0" xr:uid="{00000000-0006-0000-0100-0000A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79" authorId="0" shapeId="0" xr:uid="{00000000-0006-0000-0100-0000A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0" authorId="0" shapeId="0" xr:uid="{00000000-0006-0000-0100-0000A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0" authorId="0" shapeId="0" xr:uid="{00000000-0006-0000-0100-0000A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1" authorId="0" shapeId="0" xr:uid="{00000000-0006-0000-0100-0000A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1" authorId="0" shapeId="0" xr:uid="{00000000-0006-0000-0100-0000A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2" authorId="0" shapeId="0" xr:uid="{00000000-0006-0000-0100-0000A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2" authorId="0" shapeId="0" xr:uid="{00000000-0006-0000-0100-0000B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3" authorId="0" shapeId="0" xr:uid="{00000000-0006-0000-0100-0000B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3" authorId="0" shapeId="0" xr:uid="{00000000-0006-0000-0100-0000B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4" authorId="0" shapeId="0" xr:uid="{00000000-0006-0000-0100-0000B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4" authorId="0" shapeId="0" xr:uid="{00000000-0006-0000-0100-0000B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8" authorId="0" shapeId="0" xr:uid="{00000000-0006-0000-0100-0000B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8" authorId="0" shapeId="0" xr:uid="{00000000-0006-0000-0100-0000B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89" authorId="0" shapeId="0" xr:uid="{00000000-0006-0000-0100-0000B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89" authorId="0" shapeId="0" xr:uid="{00000000-0006-0000-0100-0000B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0" authorId="0" shapeId="0" xr:uid="{00000000-0006-0000-0100-0000B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0" authorId="0" shapeId="0" xr:uid="{00000000-0006-0000-0100-0000B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1" authorId="0" shapeId="0" xr:uid="{00000000-0006-0000-0100-0000B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1" authorId="0" shapeId="0" xr:uid="{00000000-0006-0000-0100-0000B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2" authorId="0" shapeId="0" xr:uid="{00000000-0006-0000-0100-0000B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2" authorId="0" shapeId="0" xr:uid="{00000000-0006-0000-0100-0000B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3" authorId="0" shapeId="0" xr:uid="{00000000-0006-0000-0100-0000B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3" authorId="0" shapeId="0" xr:uid="{00000000-0006-0000-0100-0000C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4" authorId="0" shapeId="0" xr:uid="{00000000-0006-0000-0100-0000C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4" authorId="0" shapeId="0" xr:uid="{00000000-0006-0000-0100-0000C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8" authorId="0" shapeId="0" xr:uid="{00000000-0006-0000-0100-0000C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8" authorId="0" shapeId="0" xr:uid="{00000000-0006-0000-0100-0000C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299" authorId="0" shapeId="0" xr:uid="{00000000-0006-0000-0100-0000C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299" authorId="0" shapeId="0" xr:uid="{00000000-0006-0000-0100-0000C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0" authorId="0" shapeId="0" xr:uid="{00000000-0006-0000-0100-0000C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0" authorId="0" shapeId="0" xr:uid="{00000000-0006-0000-0100-0000C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1" authorId="0" shapeId="0" xr:uid="{00000000-0006-0000-0100-0000C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1" authorId="0" shapeId="0" xr:uid="{00000000-0006-0000-0100-0000C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2" authorId="0" shapeId="0" xr:uid="{00000000-0006-0000-0100-0000C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2" authorId="0" shapeId="0" xr:uid="{00000000-0006-0000-0100-0000C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3" authorId="0" shapeId="0" xr:uid="{00000000-0006-0000-0100-0000C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3" authorId="0" shapeId="0" xr:uid="{00000000-0006-0000-0100-0000C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4" authorId="0" shapeId="0" xr:uid="{00000000-0006-0000-0100-0000C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4" authorId="0" shapeId="0" xr:uid="{00000000-0006-0000-0100-0000D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5" authorId="0" shapeId="0" xr:uid="{00000000-0006-0000-0100-0000D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5" authorId="0" shapeId="0" xr:uid="{00000000-0006-0000-0100-0000D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6" authorId="0" shapeId="0" xr:uid="{00000000-0006-0000-0100-0000D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6" authorId="0" shapeId="0" xr:uid="{00000000-0006-0000-0100-0000D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7" authorId="0" shapeId="0" xr:uid="{00000000-0006-0000-0100-0000D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7" authorId="0" shapeId="0" xr:uid="{00000000-0006-0000-0100-0000D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8" authorId="0" shapeId="0" xr:uid="{00000000-0006-0000-0100-0000D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8" authorId="0" shapeId="0" xr:uid="{00000000-0006-0000-0100-0000D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09" authorId="0" shapeId="0" xr:uid="{00000000-0006-0000-0100-0000D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09" authorId="0" shapeId="0" xr:uid="{00000000-0006-0000-0100-0000D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0" authorId="0" shapeId="0" xr:uid="{00000000-0006-0000-0100-0000D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0" authorId="0" shapeId="0" xr:uid="{00000000-0006-0000-0100-0000D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4" authorId="0" shapeId="0" xr:uid="{00000000-0006-0000-0100-0000D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4" authorId="0" shapeId="0" xr:uid="{00000000-0006-0000-0100-0000DE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5" authorId="0" shapeId="0" xr:uid="{00000000-0006-0000-0100-0000D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5" authorId="0" shapeId="0" xr:uid="{00000000-0006-0000-0100-0000E0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6" authorId="0" shapeId="0" xr:uid="{00000000-0006-0000-0100-0000E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6" authorId="0" shapeId="0" xr:uid="{00000000-0006-0000-0100-0000E2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7" authorId="0" shapeId="0" xr:uid="{00000000-0006-0000-0100-0000E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7" authorId="0" shapeId="0" xr:uid="{00000000-0006-0000-0100-0000E4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8" authorId="0" shapeId="0" xr:uid="{00000000-0006-0000-0100-0000E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8" authorId="0" shapeId="0" xr:uid="{00000000-0006-0000-0100-0000E6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19" authorId="0" shapeId="0" xr:uid="{00000000-0006-0000-0100-0000E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19" authorId="0" shapeId="0" xr:uid="{00000000-0006-0000-0100-0000E8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0" authorId="0" shapeId="0" xr:uid="{00000000-0006-0000-0100-0000E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20" authorId="0" shapeId="0" xr:uid="{00000000-0006-0000-0100-0000EA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1" authorId="0" shapeId="0" xr:uid="{00000000-0006-0000-0100-0000E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321" authorId="0" shapeId="0" xr:uid="{00000000-0006-0000-0100-0000EC01000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328" authorId="0" shapeId="0" xr:uid="{00000000-0006-0000-0100-0000E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29" authorId="0" shapeId="0" xr:uid="{00000000-0006-0000-0100-0000E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0" authorId="0" shapeId="0" xr:uid="{00000000-0006-0000-0100-0000E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1" authorId="0" shapeId="0" xr:uid="{00000000-0006-0000-0100-0000F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2" authorId="0" shapeId="0" xr:uid="{00000000-0006-0000-0100-0000F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3" authorId="0" shapeId="0" xr:uid="{00000000-0006-0000-0100-0000F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4" authorId="0" shapeId="0" xr:uid="{00000000-0006-0000-0100-0000F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8" authorId="0" shapeId="0" xr:uid="{00000000-0006-0000-0100-0000F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9" authorId="0" shapeId="0" xr:uid="{00000000-0006-0000-0100-0000F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0" authorId="0" shapeId="0" xr:uid="{00000000-0006-0000-0100-0000F6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1" authorId="0" shapeId="0" xr:uid="{00000000-0006-0000-0100-0000F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2" authorId="0" shapeId="0" xr:uid="{00000000-0006-0000-0100-0000F8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3" authorId="0" shapeId="0" xr:uid="{00000000-0006-0000-0100-0000F9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4" authorId="0" shapeId="0" xr:uid="{00000000-0006-0000-0100-0000FA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8" authorId="0" shapeId="0" xr:uid="{00000000-0006-0000-0100-0000F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49" authorId="0" shapeId="0" xr:uid="{00000000-0006-0000-0100-0000FC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0" authorId="0" shapeId="0" xr:uid="{00000000-0006-0000-0100-0000F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1" authorId="0" shapeId="0" xr:uid="{00000000-0006-0000-0100-0000F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2" authorId="0" shapeId="0" xr:uid="{00000000-0006-0000-0100-0000F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6" authorId="0" shapeId="0" xr:uid="{00000000-0006-0000-0100-00000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7" authorId="0" shapeId="0" xr:uid="{00000000-0006-0000-0100-00000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8" authorId="0" shapeId="0" xr:uid="{00000000-0006-0000-0100-00000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59" authorId="0" shapeId="0" xr:uid="{00000000-0006-0000-0100-00000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6" authorId="0" shapeId="0" xr:uid="{00000000-0006-0000-0100-00000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7" authorId="0" shapeId="0" xr:uid="{00000000-0006-0000-0100-00000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8" authorId="0" shapeId="0" xr:uid="{00000000-0006-0000-0100-00000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69" authorId="0" shapeId="0" xr:uid="{00000000-0006-0000-0100-00000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0" authorId="0" shapeId="0" xr:uid="{00000000-0006-0000-0100-00000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1" authorId="0" shapeId="0" xr:uid="{00000000-0006-0000-0100-00000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2" authorId="0" shapeId="0" xr:uid="{00000000-0006-0000-0100-00000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6" authorId="0" shapeId="0" xr:uid="{00000000-0006-0000-0100-00000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7" authorId="0" shapeId="0" xr:uid="{00000000-0006-0000-0100-00000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8" authorId="0" shapeId="0" xr:uid="{00000000-0006-0000-0100-00000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79" authorId="0" shapeId="0" xr:uid="{00000000-0006-0000-0100-00000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0" authorId="0" shapeId="0" xr:uid="{00000000-0006-0000-0100-00000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1" authorId="0" shapeId="0" xr:uid="{00000000-0006-0000-0100-00001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2" authorId="0" shapeId="0" xr:uid="{00000000-0006-0000-0100-00001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89" authorId="0" shapeId="0" xr:uid="{00000000-0006-0000-0100-00001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0" authorId="0" shapeId="0" xr:uid="{00000000-0006-0000-0100-00001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1" authorId="0" shapeId="0" xr:uid="{00000000-0006-0000-0100-00001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2" authorId="0" shapeId="0" xr:uid="{00000000-0006-0000-0100-00001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3" authorId="0" shapeId="0" xr:uid="{00000000-0006-0000-0100-00001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4" authorId="0" shapeId="0" xr:uid="{00000000-0006-0000-0100-00001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5" authorId="0" shapeId="0" xr:uid="{00000000-0006-0000-0100-00001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6" authorId="0" shapeId="0" xr:uid="{00000000-0006-0000-0100-00001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7" authorId="0" shapeId="0" xr:uid="{00000000-0006-0000-0100-00001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8" authorId="0" shapeId="0" xr:uid="{00000000-0006-0000-0100-00001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9" authorId="0" shapeId="0" xr:uid="{00000000-0006-0000-0100-00001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0" authorId="0" shapeId="0" xr:uid="{00000000-0006-0000-0100-00001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4" authorId="0" shapeId="0" xr:uid="{00000000-0006-0000-0100-00001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5" authorId="0" shapeId="0" xr:uid="{00000000-0006-0000-0100-00001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6" authorId="0" shapeId="0" xr:uid="{00000000-0006-0000-0100-00002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7" authorId="0" shapeId="0" xr:uid="{00000000-0006-0000-0100-00002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8" authorId="0" shapeId="0" xr:uid="{00000000-0006-0000-0100-00002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9" authorId="0" shapeId="0" xr:uid="{00000000-0006-0000-0100-00002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0" authorId="0" shapeId="0" xr:uid="{00000000-0006-0000-0100-00002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1" authorId="0" shapeId="0" xr:uid="{00000000-0006-0000-0100-00002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5" authorId="0" shapeId="0" xr:uid="{00000000-0006-0000-0100-00002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6" authorId="0" shapeId="0" xr:uid="{00000000-0006-0000-0100-00002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7" authorId="0" shapeId="0" xr:uid="{00000000-0006-0000-0100-00002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8" authorId="0" shapeId="0" xr:uid="{00000000-0006-0000-0100-00002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9" authorId="0" shapeId="0" xr:uid="{00000000-0006-0000-0100-00002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0" authorId="0" shapeId="0" xr:uid="{00000000-0006-0000-0100-00002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1" authorId="0" shapeId="0" xr:uid="{00000000-0006-0000-0100-00002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2" authorId="0" shapeId="0" xr:uid="{00000000-0006-0000-0100-00002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3" authorId="0" shapeId="0" xr:uid="{00000000-0006-0000-0100-00002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7" authorId="0" shapeId="0" xr:uid="{00000000-0006-0000-0100-00002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8" authorId="0" shapeId="0" xr:uid="{00000000-0006-0000-0100-00003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9" authorId="0" shapeId="0" xr:uid="{00000000-0006-0000-0100-00003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0" authorId="0" shapeId="0" xr:uid="{00000000-0006-0000-0100-00003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1" authorId="0" shapeId="0" xr:uid="{00000000-0006-0000-0100-00003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2" authorId="0" shapeId="0" xr:uid="{00000000-0006-0000-0100-00003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3" authorId="0" shapeId="0" xr:uid="{00000000-0006-0000-0100-00003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0" authorId="0" shapeId="0" xr:uid="{00000000-0006-0000-0100-00003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1" authorId="0" shapeId="0" xr:uid="{00000000-0006-0000-0100-00003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2" authorId="0" shapeId="0" xr:uid="{00000000-0006-0000-0100-00003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3" authorId="0" shapeId="0" xr:uid="{00000000-0006-0000-0100-00003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0" authorId="0" shapeId="0" xr:uid="{00000000-0006-0000-0100-00003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0" authorId="0" shapeId="0" xr:uid="{00000000-0006-0000-0100-00003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1" authorId="0" shapeId="0" xr:uid="{00000000-0006-0000-0100-00003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1" authorId="0" shapeId="0" xr:uid="{00000000-0006-0000-0100-00003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2" authorId="0" shapeId="0" xr:uid="{00000000-0006-0000-0100-00003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2" authorId="0" shapeId="0" xr:uid="{00000000-0006-0000-0100-00003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3" authorId="0" shapeId="0" xr:uid="{00000000-0006-0000-0100-00004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3" authorId="0" shapeId="0" xr:uid="{00000000-0006-0000-0100-00004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4" authorId="0" shapeId="0" xr:uid="{00000000-0006-0000-0100-00004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4" authorId="0" shapeId="0" xr:uid="{00000000-0006-0000-0100-00004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5" authorId="0" shapeId="0" xr:uid="{00000000-0006-0000-0100-00004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5" authorId="0" shapeId="0" xr:uid="{00000000-0006-0000-0100-00004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6" authorId="0" shapeId="0" xr:uid="{00000000-0006-0000-0100-00004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6" authorId="0" shapeId="0" xr:uid="{00000000-0006-0000-0100-00004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7" authorId="0" shapeId="0" xr:uid="{00000000-0006-0000-0100-00004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7" authorId="0" shapeId="0" xr:uid="{00000000-0006-0000-0100-00004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8" authorId="0" shapeId="0" xr:uid="{00000000-0006-0000-0100-00004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8" authorId="0" shapeId="0" xr:uid="{00000000-0006-0000-0100-00004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9" authorId="0" shapeId="0" xr:uid="{00000000-0006-0000-0100-00004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9" authorId="0" shapeId="0" xr:uid="{00000000-0006-0000-0100-00004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460" authorId="1" shapeId="0" xr:uid="{20A65977-AE6F-4054-AFC8-C887C6666FA8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0" authorId="0" shapeId="0" xr:uid="{00000000-0006-0000-0100-00004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0" authorId="0" shapeId="0" xr:uid="{00000000-0006-0000-0100-00004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1" authorId="0" shapeId="0" xr:uid="{00000000-0006-0000-0100-00005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1" authorId="0" shapeId="0" xr:uid="{00000000-0006-0000-0100-00005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462" authorId="1" shapeId="0" xr:uid="{77E91A8F-BAE9-43CB-BBB6-9D952F19E308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2" authorId="0" shapeId="0" xr:uid="{00000000-0006-0000-0100-00005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2" authorId="0" shapeId="0" xr:uid="{00000000-0006-0000-0100-00005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C463" authorId="1" shapeId="0" xr:uid="{BDCF5EEC-962E-4912-8E17-2C1F44871166}">
      <text>
        <r>
          <rPr>
            <b/>
            <sz val="9"/>
            <color indexed="81"/>
            <rFont val="Tahoma"/>
            <charset val="1"/>
          </rPr>
          <t>Import exclòs al BI.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63" authorId="0" shapeId="0" xr:uid="{00000000-0006-0000-0100-00005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3" authorId="0" shapeId="0" xr:uid="{00000000-0006-0000-0100-00005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4" authorId="0" shapeId="0" xr:uid="{00000000-0006-0000-0100-00005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4" authorId="0" shapeId="0" xr:uid="{00000000-0006-0000-0100-00005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5" authorId="0" shapeId="0" xr:uid="{00000000-0006-0000-0100-00005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5" authorId="0" shapeId="0" xr:uid="{00000000-0006-0000-0100-00005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6" authorId="0" shapeId="0" xr:uid="{00000000-0006-0000-0100-00005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6" authorId="0" shapeId="0" xr:uid="{00000000-0006-0000-0100-00005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</authors>
  <commentList>
    <comment ref="AC1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No cal fer el càlcul de la SS pels fulls de Realitats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1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No cal fer el càlcul de la SS pels fulls de Realitats</t>
        </r>
      </text>
    </comment>
    <comment ref="C18" authorId="0" shapeId="0" xr:uid="{00000000-0006-0000-0200-00000F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  <comment ref="D18" authorId="0" shapeId="0" xr:uid="{00000000-0006-0000-0200-000010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  <comment ref="E18" authorId="0" shapeId="0" xr:uid="{00000000-0006-0000-0200-000011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<sst xmlns="http://schemas.openxmlformats.org/spreadsheetml/2006/main" count="1495" uniqueCount="720">
  <si>
    <t>Núm. Compte</t>
  </si>
  <si>
    <t>01.01.</t>
  </si>
  <si>
    <t>Guió</t>
  </si>
  <si>
    <t xml:space="preserve"> </t>
  </si>
  <si>
    <t>01.01.01.</t>
  </si>
  <si>
    <t>01.01.02.</t>
  </si>
  <si>
    <t>01.01.03.</t>
  </si>
  <si>
    <t>01.01.04.</t>
  </si>
  <si>
    <t>01.01.05.</t>
  </si>
  <si>
    <t xml:space="preserve">Traduccions </t>
  </si>
  <si>
    <t>01.02.</t>
  </si>
  <si>
    <t>Música</t>
  </si>
  <si>
    <t>01.02.01.</t>
  </si>
  <si>
    <t>01.02.02.</t>
  </si>
  <si>
    <t>01.02.04.</t>
  </si>
  <si>
    <t>Arranjaments</t>
  </si>
  <si>
    <t>Cors</t>
  </si>
  <si>
    <t>Musica de llibreria</t>
  </si>
  <si>
    <t>02.01.</t>
  </si>
  <si>
    <t>Protagonistes</t>
  </si>
  <si>
    <t>02.01.02.</t>
  </si>
  <si>
    <t>02.01.03.</t>
  </si>
  <si>
    <t>02.02.</t>
  </si>
  <si>
    <t>02.02.01.</t>
  </si>
  <si>
    <t>02.02.02.</t>
  </si>
  <si>
    <t>02.02.03.</t>
  </si>
  <si>
    <t>02.03.</t>
  </si>
  <si>
    <t>02.03.01.</t>
  </si>
  <si>
    <t>02.03.02.</t>
  </si>
  <si>
    <t>02.03.03.</t>
  </si>
  <si>
    <t>02.04.</t>
  </si>
  <si>
    <t>02.04.01.</t>
  </si>
  <si>
    <t>02.04.02.</t>
  </si>
  <si>
    <t>02.05.</t>
  </si>
  <si>
    <t>Figuració</t>
  </si>
  <si>
    <t>02.05.01.</t>
  </si>
  <si>
    <t>02.05.02.</t>
  </si>
  <si>
    <t>02.05.03.</t>
  </si>
  <si>
    <t>02.05.04.</t>
  </si>
  <si>
    <t>02.05.05.</t>
  </si>
  <si>
    <t>02.05.06.</t>
  </si>
  <si>
    <t>02.06.</t>
  </si>
  <si>
    <t>Especialistes</t>
  </si>
  <si>
    <t>02.06.01.</t>
  </si>
  <si>
    <t xml:space="preserve">Dobles en acció </t>
  </si>
  <si>
    <t>02.06.03.</t>
  </si>
  <si>
    <t xml:space="preserve">Especialistes </t>
  </si>
  <si>
    <t>02.06.05.</t>
  </si>
  <si>
    <t>02.06.06.</t>
  </si>
  <si>
    <t>02.07.</t>
  </si>
  <si>
    <t>02.07.01.</t>
  </si>
  <si>
    <t>Coreògraf/a</t>
  </si>
  <si>
    <t>02.07.02.</t>
  </si>
  <si>
    <t xml:space="preserve">Ballarins </t>
  </si>
  <si>
    <t>02.07.05.</t>
  </si>
  <si>
    <t>02.08.</t>
  </si>
  <si>
    <t>02.08.01.</t>
  </si>
  <si>
    <t>02.08.02.</t>
  </si>
  <si>
    <t xml:space="preserve">Doblador/a per a </t>
  </si>
  <si>
    <t>02.08.03.</t>
  </si>
  <si>
    <t>02.08.04.</t>
  </si>
  <si>
    <t>Doblador/a per a</t>
  </si>
  <si>
    <t>02.08.05.</t>
  </si>
  <si>
    <t>03.01.</t>
  </si>
  <si>
    <t>03.01.01.</t>
  </si>
  <si>
    <t>Director/a</t>
  </si>
  <si>
    <t>03.01.02.</t>
  </si>
  <si>
    <t>03.01.03.</t>
  </si>
  <si>
    <t>03.01.04.</t>
  </si>
  <si>
    <t>03.01.05.</t>
  </si>
  <si>
    <t>03.01.07.</t>
  </si>
  <si>
    <t>03.01.08.</t>
  </si>
  <si>
    <t>03.02.</t>
  </si>
  <si>
    <t>Producció</t>
  </si>
  <si>
    <t>03.02.01.</t>
  </si>
  <si>
    <t>03.02.02.</t>
  </si>
  <si>
    <t>03.02.03.</t>
  </si>
  <si>
    <t>03.02.06.</t>
  </si>
  <si>
    <t>03.02.08.</t>
  </si>
  <si>
    <t>03.02.10.</t>
  </si>
  <si>
    <t>03.02.11.</t>
  </si>
  <si>
    <t>Localitzador/a</t>
  </si>
  <si>
    <t>03.03.</t>
  </si>
  <si>
    <t>03.03.01.</t>
  </si>
  <si>
    <t xml:space="preserve">Director/a fotografia </t>
  </si>
  <si>
    <t>03.03.02.</t>
  </si>
  <si>
    <t>03.03.03.</t>
  </si>
  <si>
    <t>03.03.04.</t>
  </si>
  <si>
    <t>03.03.05.</t>
  </si>
  <si>
    <t>03.03.06.</t>
  </si>
  <si>
    <t>03.03.07.</t>
  </si>
  <si>
    <t>03.03.08.</t>
  </si>
  <si>
    <t xml:space="preserve">Ambientador/a </t>
  </si>
  <si>
    <t>Muntador/a</t>
  </si>
  <si>
    <t>Electricistes i maquinistes</t>
  </si>
  <si>
    <t>Maquinistes</t>
  </si>
  <si>
    <t>Ajudants</t>
  </si>
  <si>
    <t>Segona unitat</t>
  </si>
  <si>
    <t>Ajudant/a direcció</t>
  </si>
  <si>
    <t>04.01.</t>
  </si>
  <si>
    <t>04.01.01.</t>
  </si>
  <si>
    <t>04.01.02.</t>
  </si>
  <si>
    <t>04.01.07.</t>
  </si>
  <si>
    <t xml:space="preserve">Lloguer decorats </t>
  </si>
  <si>
    <t xml:space="preserve">Lloguer d' interiors naturals </t>
  </si>
  <si>
    <t>04.02.</t>
  </si>
  <si>
    <t>Ambientació</t>
  </si>
  <si>
    <t>04.02.01.</t>
  </si>
  <si>
    <t>04.02.02.</t>
  </si>
  <si>
    <t>04.02.07.</t>
  </si>
  <si>
    <t xml:space="preserve">Vehicles en escena </t>
  </si>
  <si>
    <t>Material fungible</t>
  </si>
  <si>
    <t>04.03.</t>
  </si>
  <si>
    <t>Vestuari</t>
  </si>
  <si>
    <t>04.03.02.</t>
  </si>
  <si>
    <t>Bugaderia</t>
  </si>
  <si>
    <t>04.04.</t>
  </si>
  <si>
    <t>04.05.</t>
  </si>
  <si>
    <t>04.05.01.</t>
  </si>
  <si>
    <t xml:space="preserve">Material perruqueria </t>
  </si>
  <si>
    <t>04.05.02.</t>
  </si>
  <si>
    <t xml:space="preserve">Material maquillatge </t>
  </si>
  <si>
    <t>04.05.03.</t>
  </si>
  <si>
    <t>04.05.04.</t>
  </si>
  <si>
    <t>04.05.05.</t>
  </si>
  <si>
    <t>05.01.</t>
  </si>
  <si>
    <t>05.01.01.</t>
  </si>
  <si>
    <t>Lloguer de platós</t>
  </si>
  <si>
    <t>05.01.02.</t>
  </si>
  <si>
    <t>05.01.03.</t>
  </si>
  <si>
    <t xml:space="preserve">Flux elèctric de l'estudi </t>
  </si>
  <si>
    <t>05.01.04.</t>
  </si>
  <si>
    <t>05.01.05.</t>
  </si>
  <si>
    <t xml:space="preserve">Instal·lacions complementàries </t>
  </si>
  <si>
    <t>05.01.06.</t>
  </si>
  <si>
    <t>05.01.07.</t>
  </si>
  <si>
    <t>05.02.</t>
  </si>
  <si>
    <t>Muntatge i sonorització</t>
  </si>
  <si>
    <t>05.02.01.</t>
  </si>
  <si>
    <t xml:space="preserve">Sala de muntatge </t>
  </si>
  <si>
    <t>05.02.03.</t>
  </si>
  <si>
    <t>05.02.04.</t>
  </si>
  <si>
    <t>05.02.05.</t>
  </si>
  <si>
    <t>05.03.</t>
  </si>
  <si>
    <t>Walkies</t>
  </si>
  <si>
    <t>Gestoria</t>
  </si>
  <si>
    <t>06.01.</t>
  </si>
  <si>
    <t>Maquinària i elements de rodatge</t>
  </si>
  <si>
    <t>06.01.01.</t>
  </si>
  <si>
    <t>06.01.04.</t>
  </si>
  <si>
    <t xml:space="preserve">Accessoris </t>
  </si>
  <si>
    <t>06.01.05.</t>
  </si>
  <si>
    <t>Steadycam</t>
  </si>
  <si>
    <t>06.01.06.</t>
  </si>
  <si>
    <t>06.01.07.</t>
  </si>
  <si>
    <t xml:space="preserve">Grup electrògen </t>
  </si>
  <si>
    <t>06.02.</t>
  </si>
  <si>
    <t>Transports</t>
  </si>
  <si>
    <t>06.02.01.</t>
  </si>
  <si>
    <t>06.02.02.</t>
  </si>
  <si>
    <t>06.02.03.</t>
  </si>
  <si>
    <t xml:space="preserve">Autobusos </t>
  </si>
  <si>
    <t>Benzina</t>
  </si>
  <si>
    <t>07.01.</t>
  </si>
  <si>
    <t>07.01.01.</t>
  </si>
  <si>
    <t>07.01.02.</t>
  </si>
  <si>
    <t>07.01.03.</t>
  </si>
  <si>
    <t>07.01.04.</t>
  </si>
  <si>
    <t>07.01.05.</t>
  </si>
  <si>
    <t>07.01.06.</t>
  </si>
  <si>
    <t>07.01.07.</t>
  </si>
  <si>
    <t>07.02.</t>
  </si>
  <si>
    <t>Hotels</t>
  </si>
  <si>
    <t>08.01.</t>
  </si>
  <si>
    <t>08.02.</t>
  </si>
  <si>
    <t>08.03.</t>
  </si>
  <si>
    <t>09.01.</t>
  </si>
  <si>
    <t>10.01.</t>
  </si>
  <si>
    <t>Assegurances.</t>
  </si>
  <si>
    <t>10.01.03.</t>
  </si>
  <si>
    <t xml:space="preserve">Assegurança de responsabilitat civil </t>
  </si>
  <si>
    <t>10.01.04.</t>
  </si>
  <si>
    <t>10.01.10.</t>
  </si>
  <si>
    <t>10.01.11.</t>
  </si>
  <si>
    <t>Generals.</t>
  </si>
  <si>
    <t xml:space="preserve">Lloguer d'oficina </t>
  </si>
  <si>
    <t xml:space="preserve">Missatgeria </t>
  </si>
  <si>
    <t xml:space="preserve">Correu i telègrafs  </t>
  </si>
  <si>
    <t xml:space="preserve">Telèfons </t>
  </si>
  <si>
    <t xml:space="preserve">Llum, aigua, neteja </t>
  </si>
  <si>
    <t xml:space="preserve">Material d' oficina </t>
  </si>
  <si>
    <t xml:space="preserve">Fotocòpies </t>
  </si>
  <si>
    <t>CAPÍTOL 02.- Personal artístic</t>
  </si>
  <si>
    <t>Capítols de despesa</t>
  </si>
  <si>
    <t>Nom / Concepte</t>
  </si>
  <si>
    <t>Quantitat</t>
  </si>
  <si>
    <t>NOTES EXPLICATIVES</t>
  </si>
  <si>
    <t>Nº</t>
  </si>
  <si>
    <t>Tipus</t>
  </si>
  <si>
    <t>S.S.</t>
  </si>
  <si>
    <t>Total</t>
  </si>
  <si>
    <t>x Cap.</t>
  </si>
  <si>
    <t>Temp. Ant.</t>
  </si>
  <si>
    <t>PRESSUPOST</t>
  </si>
  <si>
    <t>LIQUIDACIÓ</t>
  </si>
  <si>
    <t>Tipologia</t>
  </si>
  <si>
    <t>E</t>
  </si>
  <si>
    <t>V</t>
  </si>
  <si>
    <t>TOTALS</t>
  </si>
  <si>
    <t>Subtotal</t>
  </si>
  <si>
    <t>RESUM PRESSUPOST</t>
  </si>
  <si>
    <t>COST / CAPÍTOL</t>
  </si>
  <si>
    <t>TÍTOL:</t>
  </si>
  <si>
    <t>SETMANAL</t>
  </si>
  <si>
    <t>DIÀRIA</t>
  </si>
  <si>
    <t>PRODUCCIÓ EXECUTIVA:</t>
  </si>
  <si>
    <t>MENSUAL</t>
  </si>
  <si>
    <t>DIRECCIÓ:</t>
  </si>
  <si>
    <t>ESPECIAL</t>
  </si>
  <si>
    <t>REALITZACIÓ:</t>
  </si>
  <si>
    <t>PRODUCCIÓ:</t>
  </si>
  <si>
    <t>FORMAT:</t>
  </si>
  <si>
    <t>TV3</t>
  </si>
  <si>
    <t>PREVISIÓ EMISSIÓ</t>
  </si>
  <si>
    <t>NUM. CAPÍTOLS</t>
  </si>
  <si>
    <t>TIMINGS PRODUCCIÓ</t>
  </si>
  <si>
    <t>Preproducció</t>
  </si>
  <si>
    <t>Edició</t>
  </si>
  <si>
    <t>Dades Productora</t>
  </si>
  <si>
    <t>Logo Programa</t>
  </si>
  <si>
    <t>Data presentació projecte:</t>
  </si>
  <si>
    <t>Data aprovació/rebuig:</t>
  </si>
  <si>
    <t>COST/MINUT PRODUCCIÓ</t>
  </si>
  <si>
    <t>Unitats</t>
  </si>
  <si>
    <t>Cost total</t>
  </si>
  <si>
    <t>Cost unitari</t>
  </si>
  <si>
    <t>Cost</t>
  </si>
  <si>
    <t>COST TOTAL ABANS BENEFICI INDUSTRIAL</t>
  </si>
  <si>
    <t>Direcció</t>
  </si>
  <si>
    <t>Ballet i Orquestres</t>
  </si>
  <si>
    <t>Doblatge</t>
  </si>
  <si>
    <t>A</t>
  </si>
  <si>
    <t xml:space="preserve">TOTAL </t>
  </si>
  <si>
    <t>CAPÍTOL 01.- Guió, música i arxiu</t>
  </si>
  <si>
    <t>Argument original  o bíblia</t>
  </si>
  <si>
    <t>Imatges d'arxiu</t>
  </si>
  <si>
    <t>Música original</t>
  </si>
  <si>
    <t>Primers papers</t>
  </si>
  <si>
    <t>Segons papers</t>
  </si>
  <si>
    <t>Repartiment</t>
  </si>
  <si>
    <t>Intervenció breu</t>
  </si>
  <si>
    <t>02.09.</t>
  </si>
  <si>
    <t>CAPÍTOL 03.- Equip programa</t>
  </si>
  <si>
    <t>Direcció actors</t>
  </si>
  <si>
    <t>Coach</t>
  </si>
  <si>
    <t>Redactors</t>
  </si>
  <si>
    <t>Community manager</t>
  </si>
  <si>
    <t>Realització / Imatge</t>
  </si>
  <si>
    <t>Ajudant de realització</t>
  </si>
  <si>
    <t>Auxiliar de realització</t>
  </si>
  <si>
    <t>Ajudant/a d'ambientació</t>
  </si>
  <si>
    <t>Disseny d'espai</t>
  </si>
  <si>
    <t>Disseny vestuari</t>
  </si>
  <si>
    <t>Estilista</t>
  </si>
  <si>
    <t>Ajudant vestuari</t>
  </si>
  <si>
    <t>Sastressa</t>
  </si>
  <si>
    <t>Maquillatge i perruqueria</t>
  </si>
  <si>
    <t>Sò i efectes</t>
  </si>
  <si>
    <t>Tècnic de so de post-producció</t>
  </si>
  <si>
    <t>Muntador musical</t>
  </si>
  <si>
    <t>Post-producció de vídeo</t>
  </si>
  <si>
    <t>04.06.</t>
  </si>
  <si>
    <t>Grafisme</t>
  </si>
  <si>
    <t>Grafista</t>
  </si>
  <si>
    <t>Operador de caràcters</t>
  </si>
  <si>
    <t>CAPÍTOL 05.-Serveis tècnics / Explotació</t>
  </si>
  <si>
    <t>Tècnics d'imatge</t>
  </si>
  <si>
    <t>Foquistes</t>
  </si>
  <si>
    <t>Operadors STEDYCAM</t>
  </si>
  <si>
    <t>Ajudant de càmera</t>
  </si>
  <si>
    <t>Cap electricistes</t>
  </si>
  <si>
    <t>Electricistes</t>
  </si>
  <si>
    <t>Primer operador</t>
  </si>
  <si>
    <t>Segón operador</t>
  </si>
  <si>
    <t>Ajudant direcció</t>
  </si>
  <si>
    <t>Ajudant producció</t>
  </si>
  <si>
    <t>Ajudant càmera</t>
  </si>
  <si>
    <t>CAPÍTOL 06.- Escenografia</t>
  </si>
  <si>
    <t>Decorats</t>
  </si>
  <si>
    <t xml:space="preserve">Construcció de decorats </t>
  </si>
  <si>
    <t xml:space="preserve">Muntatge decorats </t>
  </si>
  <si>
    <t>Materials de construcció</t>
  </si>
  <si>
    <t>Compra mobiliari i atrezzo</t>
  </si>
  <si>
    <t>Lloguer mobiliari i atrezzo</t>
  </si>
  <si>
    <t>06.03.</t>
  </si>
  <si>
    <t>Compra vestuari</t>
  </si>
  <si>
    <t xml:space="preserve">Lloguer vestuari </t>
  </si>
  <si>
    <t>06.04.</t>
  </si>
  <si>
    <t>Material de perruqueria i maquillatge</t>
  </si>
  <si>
    <t>CAPÍTOL 07.- Estudis rodatge/sonorització</t>
  </si>
  <si>
    <t>Platós</t>
  </si>
  <si>
    <t>Rodatge en exteriors</t>
  </si>
  <si>
    <t>Lloguer unitats mòbils</t>
  </si>
  <si>
    <t>Sala de doblatge / cabina</t>
  </si>
  <si>
    <t>Sala de post-producció àudio</t>
  </si>
  <si>
    <t>Sala etalonatge</t>
  </si>
  <si>
    <t>CAPÍTOL 08.- Despeses de producció</t>
  </si>
  <si>
    <t>Lloguer càmeres</t>
  </si>
  <si>
    <t>Compra material il·luminació</t>
  </si>
  <si>
    <t>Lloguer material il·luminació</t>
  </si>
  <si>
    <t>Plataforma / practicalbes</t>
  </si>
  <si>
    <t>Lloguer equips de so</t>
  </si>
  <si>
    <t>Lloguer vehicles</t>
  </si>
  <si>
    <t xml:space="preserve">Taxis </t>
  </si>
  <si>
    <t>Peatges</t>
  </si>
  <si>
    <t>Quilometratges</t>
  </si>
  <si>
    <t>Viatges, hotels i àpats</t>
  </si>
  <si>
    <t>Desplaçaments</t>
  </si>
  <si>
    <t>Dietes</t>
  </si>
  <si>
    <t>Locomoció</t>
  </si>
  <si>
    <t>Localitzacions</t>
  </si>
  <si>
    <t>Càtering</t>
  </si>
  <si>
    <t>Altres assegurances</t>
  </si>
  <si>
    <t>CAPÍTOL 10.- Despeses generals</t>
  </si>
  <si>
    <t>Discs durs</t>
  </si>
  <si>
    <t xml:space="preserve">Despeses financeres </t>
  </si>
  <si>
    <t>Imprevistos</t>
  </si>
  <si>
    <t>01.02.03.</t>
  </si>
  <si>
    <t>01.02.05.</t>
  </si>
  <si>
    <t>01.02.06.</t>
  </si>
  <si>
    <t>01.01.06.</t>
  </si>
  <si>
    <t>01.01.07.</t>
  </si>
  <si>
    <t>01.01.08.</t>
  </si>
  <si>
    <t>02.01.04.</t>
  </si>
  <si>
    <t>02.01.01.</t>
  </si>
  <si>
    <t>02.01.05.</t>
  </si>
  <si>
    <t>02.01.06.</t>
  </si>
  <si>
    <t>02.02.04.</t>
  </si>
  <si>
    <t>02.02.05.</t>
  </si>
  <si>
    <t>02.02.06.</t>
  </si>
  <si>
    <t>02.03.04.</t>
  </si>
  <si>
    <t>02.03.05.</t>
  </si>
  <si>
    <t>02.03.06.</t>
  </si>
  <si>
    <t>02.04.03.</t>
  </si>
  <si>
    <t>02.04.04.</t>
  </si>
  <si>
    <t>02.04.05.</t>
  </si>
  <si>
    <t>02.04.06.</t>
  </si>
  <si>
    <t>02.06.02.</t>
  </si>
  <si>
    <t>02.06.04.</t>
  </si>
  <si>
    <t>02.06.07.</t>
  </si>
  <si>
    <t>02.06.08.</t>
  </si>
  <si>
    <t>02.07.03.</t>
  </si>
  <si>
    <t>02.07.04.</t>
  </si>
  <si>
    <t>02.09.01.</t>
  </si>
  <si>
    <t>02.09.02.</t>
  </si>
  <si>
    <t>02.09.03.</t>
  </si>
  <si>
    <t>02.09.04.</t>
  </si>
  <si>
    <t>02.09.05.</t>
  </si>
  <si>
    <t>02.09.06.</t>
  </si>
  <si>
    <t>03.01.09.</t>
  </si>
  <si>
    <t>03.02.04.</t>
  </si>
  <si>
    <t>03.02.05.</t>
  </si>
  <si>
    <t>03.02.07.</t>
  </si>
  <si>
    <t>03.02.09.</t>
  </si>
  <si>
    <t>04.01.03.</t>
  </si>
  <si>
    <t>04.01.04.</t>
  </si>
  <si>
    <t>04.01.05.</t>
  </si>
  <si>
    <t>04.01.06.</t>
  </si>
  <si>
    <t>04.02.03.</t>
  </si>
  <si>
    <t>04.02.04.</t>
  </si>
  <si>
    <t>04.02.05.</t>
  </si>
  <si>
    <t>04.02.06.</t>
  </si>
  <si>
    <t>04.03.01</t>
  </si>
  <si>
    <t>04.03.03.</t>
  </si>
  <si>
    <t>04.03.04</t>
  </si>
  <si>
    <t>04.03.05.</t>
  </si>
  <si>
    <t>04.03.06.</t>
  </si>
  <si>
    <t>04.04.01.</t>
  </si>
  <si>
    <t>04.04.02.</t>
  </si>
  <si>
    <t>04.04.03.</t>
  </si>
  <si>
    <t>04.04.04.</t>
  </si>
  <si>
    <t>04.04.05.</t>
  </si>
  <si>
    <t>04.04.06.</t>
  </si>
  <si>
    <t>04.06.01.</t>
  </si>
  <si>
    <t>04.06.02.</t>
  </si>
  <si>
    <t>04.06.03.</t>
  </si>
  <si>
    <t>04.06.04.</t>
  </si>
  <si>
    <t>05.02.02.</t>
  </si>
  <si>
    <t>05.02.06.</t>
  </si>
  <si>
    <t>05.03.01.</t>
  </si>
  <si>
    <t>05.03.02.</t>
  </si>
  <si>
    <t>05.03.03.</t>
  </si>
  <si>
    <t>05.03.04.</t>
  </si>
  <si>
    <t>05.03.05.</t>
  </si>
  <si>
    <t>05.03.06.</t>
  </si>
  <si>
    <t>06.01.02.</t>
  </si>
  <si>
    <t>06.01.03.</t>
  </si>
  <si>
    <t>06.02.04.</t>
  </si>
  <si>
    <t>06.02.05.</t>
  </si>
  <si>
    <t>06.02.06.</t>
  </si>
  <si>
    <t>06.02.07.</t>
  </si>
  <si>
    <t>06.03.01.</t>
  </si>
  <si>
    <t>06.03.02.</t>
  </si>
  <si>
    <t>06.03.03.</t>
  </si>
  <si>
    <t>06.03.04.</t>
  </si>
  <si>
    <t>06.03.05.</t>
  </si>
  <si>
    <t>06.04.01.</t>
  </si>
  <si>
    <t>06.04.02.</t>
  </si>
  <si>
    <t>06.04.03.</t>
  </si>
  <si>
    <t>06.04.04.</t>
  </si>
  <si>
    <t>07.02.01.</t>
  </si>
  <si>
    <t>07.02.02.</t>
  </si>
  <si>
    <t>07.02.03.</t>
  </si>
  <si>
    <t>07.02.04.</t>
  </si>
  <si>
    <t>07.02.05.</t>
  </si>
  <si>
    <t>07.02.06.</t>
  </si>
  <si>
    <t>07.02.07.</t>
  </si>
  <si>
    <t>08.01.01.</t>
  </si>
  <si>
    <t>08.01.02.</t>
  </si>
  <si>
    <t>08.01.03.</t>
  </si>
  <si>
    <t>08.01.04.</t>
  </si>
  <si>
    <t>08.01.05.</t>
  </si>
  <si>
    <t>08.01.06.</t>
  </si>
  <si>
    <t>08.01.07.</t>
  </si>
  <si>
    <t>08.01.08.</t>
  </si>
  <si>
    <t>08.01.09.</t>
  </si>
  <si>
    <t>08.01.10.</t>
  </si>
  <si>
    <t>08.01.11.</t>
  </si>
  <si>
    <t>08.01.12.</t>
  </si>
  <si>
    <t>08.02.01.</t>
  </si>
  <si>
    <t>08.02.02.</t>
  </si>
  <si>
    <t>08.02.03.</t>
  </si>
  <si>
    <t>08.02.04.</t>
  </si>
  <si>
    <t>08.02.05.</t>
  </si>
  <si>
    <t>08.02.06.</t>
  </si>
  <si>
    <t>08.02.07.</t>
  </si>
  <si>
    <t>08.02.08.</t>
  </si>
  <si>
    <t>08.03.01.</t>
  </si>
  <si>
    <t>08.03.02.</t>
  </si>
  <si>
    <t>08.03.03.</t>
  </si>
  <si>
    <t>08.03.04.</t>
  </si>
  <si>
    <t>08.03.05.</t>
  </si>
  <si>
    <t>08.03.06.</t>
  </si>
  <si>
    <t>08.03.07.</t>
  </si>
  <si>
    <t>08.03.08.</t>
  </si>
  <si>
    <t>08.03.09.</t>
  </si>
  <si>
    <t>09.01.01.</t>
  </si>
  <si>
    <t>09.01.02.</t>
  </si>
  <si>
    <t>09.01.03.</t>
  </si>
  <si>
    <t>09.01.04.</t>
  </si>
  <si>
    <t>10.01.01.</t>
  </si>
  <si>
    <t>10.01.06.</t>
  </si>
  <si>
    <t>10.01.05.</t>
  </si>
  <si>
    <t>10.01.07.</t>
  </si>
  <si>
    <t>10.01.08.</t>
  </si>
  <si>
    <t>10.01.09.</t>
  </si>
  <si>
    <t>10.01.12.</t>
  </si>
  <si>
    <t>10.01.13.</t>
  </si>
  <si>
    <t>10.01.14.</t>
  </si>
  <si>
    <t>10.01.15.</t>
  </si>
  <si>
    <t>03.03.09.</t>
  </si>
  <si>
    <t>05.03.07.</t>
  </si>
  <si>
    <t>05.03.08.</t>
  </si>
  <si>
    <t>05.03.09.</t>
  </si>
  <si>
    <t>05.03.10.</t>
  </si>
  <si>
    <t>05.02.07.</t>
  </si>
  <si>
    <t>Cost total SS</t>
  </si>
  <si>
    <t>PRES. ARRENCADA</t>
  </si>
  <si>
    <t>PRES. PRODUCCIÓ</t>
  </si>
  <si>
    <t>Lingüista</t>
  </si>
  <si>
    <t>03.01.10.</t>
  </si>
  <si>
    <t>03.01.11.</t>
  </si>
  <si>
    <t>03.01.12.</t>
  </si>
  <si>
    <t>08.04.</t>
  </si>
  <si>
    <t>Atenció convidats</t>
  </si>
  <si>
    <t>08.04.01.</t>
  </si>
  <si>
    <t>08.04.02.</t>
  </si>
  <si>
    <t>08.04.03.</t>
  </si>
  <si>
    <t>08.04.04.</t>
  </si>
  <si>
    <t>Allotjament</t>
  </si>
  <si>
    <t>Àpats</t>
  </si>
  <si>
    <t>Altres</t>
  </si>
  <si>
    <t>08.04.05.</t>
  </si>
  <si>
    <t>08.04.06.</t>
  </si>
  <si>
    <t>08.04.07.</t>
  </si>
  <si>
    <t>Etalonatge/Colorimetria</t>
  </si>
  <si>
    <t>Grues o altres suports</t>
  </si>
  <si>
    <t>05.04.</t>
  </si>
  <si>
    <t>Personal UM / Plató</t>
  </si>
  <si>
    <t>05.04.01.</t>
  </si>
  <si>
    <t>05.04.02.</t>
  </si>
  <si>
    <t>05.04.03.</t>
  </si>
  <si>
    <t>05.04.04.</t>
  </si>
  <si>
    <t>Encarregat plató / UM</t>
  </si>
  <si>
    <t>Cap tècnic</t>
  </si>
  <si>
    <t>Auxiliars tècnics</t>
  </si>
  <si>
    <t>Tècnic mescles</t>
  </si>
  <si>
    <t>Tècnic VTR</t>
  </si>
  <si>
    <t>Control càmeres</t>
  </si>
  <si>
    <t>05.04.08.</t>
  </si>
  <si>
    <t>05.04.07.</t>
  </si>
  <si>
    <t>02.04.10.</t>
  </si>
  <si>
    <t>02.06.09.</t>
  </si>
  <si>
    <t>02.06.10.</t>
  </si>
  <si>
    <t>02.01.07.</t>
  </si>
  <si>
    <t>02.01.08.</t>
  </si>
  <si>
    <t>02.01.09.</t>
  </si>
  <si>
    <t>02.01.10.</t>
  </si>
  <si>
    <t>02.02.07.</t>
  </si>
  <si>
    <t>02.02.08.</t>
  </si>
  <si>
    <t>02.02.09.</t>
  </si>
  <si>
    <t>02.02.10.</t>
  </si>
  <si>
    <t>02.03.07.</t>
  </si>
  <si>
    <t>02.03.08.</t>
  </si>
  <si>
    <t>02.03.09.</t>
  </si>
  <si>
    <t>02.03.10.</t>
  </si>
  <si>
    <t>02.04.07.</t>
  </si>
  <si>
    <t>02.04.08.</t>
  </si>
  <si>
    <t>02.04.09.</t>
  </si>
  <si>
    <t>02.05.07.</t>
  </si>
  <si>
    <t>02.05.08.</t>
  </si>
  <si>
    <t>02.05.09.</t>
  </si>
  <si>
    <t>02.05.10.</t>
  </si>
  <si>
    <t>02.07.06.</t>
  </si>
  <si>
    <t>02.08.06.</t>
  </si>
  <si>
    <t>02.08.07.</t>
  </si>
  <si>
    <t>03.01.13.</t>
  </si>
  <si>
    <t>03.03.10.</t>
  </si>
  <si>
    <t>04.01.08.</t>
  </si>
  <si>
    <t>04.01.09.</t>
  </si>
  <si>
    <t>04.01.10.</t>
  </si>
  <si>
    <t>04.05.06.</t>
  </si>
  <si>
    <t>05.01.08.</t>
  </si>
  <si>
    <t>05.03.11.</t>
  </si>
  <si>
    <t>05.03.12.</t>
  </si>
  <si>
    <t>05.03.13.</t>
  </si>
  <si>
    <t>05.04.05.</t>
  </si>
  <si>
    <t>05.04.06.</t>
  </si>
  <si>
    <t>Notes i instruccions per emplenar aquest document</t>
  </si>
  <si>
    <t>empresa vinculada (V).</t>
  </si>
  <si>
    <r>
      <rPr>
        <b/>
        <i/>
        <sz val="11"/>
        <color indexed="18"/>
        <rFont val="Arial"/>
        <family val="2"/>
      </rPr>
      <t>Quantitat</t>
    </r>
    <r>
      <rPr>
        <b/>
        <sz val="9"/>
        <color indexed="18"/>
        <rFont val="Arial"/>
        <family val="2"/>
      </rPr>
      <t>: Nombre de professionals d'una categoria (si no es detallen un a un) o nombre d'elements, mitjans o serveis pressupostats.</t>
    </r>
  </si>
  <si>
    <r>
      <rPr>
        <b/>
        <i/>
        <sz val="11"/>
        <color indexed="18"/>
        <rFont val="Arial"/>
        <family val="2"/>
      </rPr>
      <t>Notes explicatives</t>
    </r>
    <r>
      <rPr>
        <b/>
        <sz val="9"/>
        <color indexed="18"/>
        <rFont val="Arial"/>
        <family val="2"/>
      </rPr>
      <t>: Resenya aclaridora relativa al capítol en qüestió.</t>
    </r>
  </si>
  <si>
    <r>
      <rPr>
        <b/>
        <i/>
        <sz val="11"/>
        <color indexed="18"/>
        <rFont val="Arial"/>
        <family val="2"/>
      </rPr>
      <t>Nº</t>
    </r>
    <r>
      <rPr>
        <b/>
        <sz val="9"/>
        <color indexed="18"/>
        <rFont val="Arial"/>
        <family val="2"/>
      </rPr>
      <t>: Nombre d'unitats de mesura dins el perìode contractual de la producció.</t>
    </r>
  </si>
  <si>
    <r>
      <rPr>
        <b/>
        <i/>
        <sz val="11"/>
        <color indexed="18"/>
        <rFont val="Arial"/>
        <family val="2"/>
      </rPr>
      <t>Tipus</t>
    </r>
    <r>
      <rPr>
        <b/>
        <sz val="9"/>
        <color indexed="18"/>
        <rFont val="Arial"/>
        <family val="2"/>
      </rPr>
      <t xml:space="preserve">: Unitat de mesura que s'utilitza per a la valoració del cost (mes, setmana, capítol, convocatòria,...) - </t>
    </r>
    <r>
      <rPr>
        <b/>
        <sz val="9"/>
        <color rgb="FFFF0000"/>
        <rFont val="Arial"/>
        <family val="2"/>
      </rPr>
      <t xml:space="preserve">columna amb un desplegable dels </t>
    </r>
  </si>
  <si>
    <t>diferents tipus d'unitats de mesura, pel personal laboral es recomana utilitzar la unitat temporal del mes i mai superior a aquest.</t>
  </si>
  <si>
    <t>mateixa categoria o col·lectiu.</t>
  </si>
  <si>
    <r>
      <rPr>
        <b/>
        <i/>
        <sz val="11"/>
        <color indexed="18"/>
        <rFont val="Arial"/>
        <family val="2"/>
      </rPr>
      <t>Cost brut</t>
    </r>
    <r>
      <rPr>
        <b/>
        <sz val="9"/>
        <color indexed="18"/>
        <rFont val="Arial"/>
        <family val="2"/>
      </rPr>
      <t>: Cost unitari total de la unitat  de mesura (si és nòmina, sou brut mensual, setmanal...)</t>
    </r>
  </si>
  <si>
    <r>
      <rPr>
        <b/>
        <i/>
        <sz val="11"/>
        <color indexed="18"/>
        <rFont val="Arial"/>
        <family val="2"/>
      </rPr>
      <t>S.S.</t>
    </r>
    <r>
      <rPr>
        <b/>
        <sz val="9"/>
        <color indexed="18"/>
        <rFont val="Arial"/>
        <family val="2"/>
      </rPr>
      <t xml:space="preserve">: Seguretat Social a càrrec de l'empresa - </t>
    </r>
    <r>
      <rPr>
        <b/>
        <sz val="9"/>
        <color rgb="FFFF0000"/>
        <rFont val="Arial"/>
        <family val="2"/>
      </rPr>
      <t>columna amb fòrmula de càlcul automàtic que s'activa amb la L de la columna L/A</t>
    </r>
  </si>
  <si>
    <r>
      <rPr>
        <b/>
        <i/>
        <sz val="11"/>
        <color indexed="18"/>
        <rFont val="Arial"/>
        <family val="2"/>
      </rPr>
      <t>Cost Unitari</t>
    </r>
    <r>
      <rPr>
        <b/>
        <sz val="9"/>
        <color indexed="18"/>
        <rFont val="Arial"/>
        <family val="2"/>
      </rPr>
      <t>: cost de cada unitat de la columna Quantitat.</t>
    </r>
  </si>
  <si>
    <r>
      <rPr>
        <b/>
        <i/>
        <sz val="11"/>
        <color indexed="18"/>
        <rFont val="Arial"/>
        <family val="2"/>
      </rPr>
      <t>Cost Total</t>
    </r>
    <r>
      <rPr>
        <b/>
        <sz val="9"/>
        <color indexed="18"/>
        <rFont val="Arial"/>
        <family val="2"/>
      </rPr>
      <t>:  Quantitat x Cost Unitari. Cost total d'aquest concepte de despesa en la producció.</t>
    </r>
  </si>
  <si>
    <r>
      <rPr>
        <b/>
        <i/>
        <sz val="11"/>
        <color indexed="18"/>
        <rFont val="Arial"/>
        <family val="2"/>
      </rPr>
      <t>Cost x Cap.</t>
    </r>
    <r>
      <rPr>
        <b/>
        <sz val="9"/>
        <color indexed="18"/>
        <rFont val="Arial"/>
        <family val="2"/>
      </rPr>
      <t>: Cost Total / nº capítols.</t>
    </r>
  </si>
  <si>
    <r>
      <rPr>
        <b/>
        <i/>
        <sz val="11"/>
        <color indexed="18"/>
        <rFont val="Arial"/>
        <family val="2"/>
      </rPr>
      <t>Temp. Ant.</t>
    </r>
    <r>
      <rPr>
        <b/>
        <sz val="9"/>
        <color indexed="18"/>
        <rFont val="Arial"/>
        <family val="2"/>
      </rPr>
      <t>: Dades relatives al pressupost i a la liquidació de costos de l'anterior temporada si correspon.</t>
    </r>
  </si>
  <si>
    <t>recomana agrupar conceptes homogènis en una mateixa fila donant la màxima informació a la casella de Notes Explicatives.</t>
  </si>
  <si>
    <t>Transcripcions</t>
  </si>
  <si>
    <t>Drets de format</t>
  </si>
  <si>
    <t>Premis de Programa</t>
  </si>
  <si>
    <t>01.01.09.</t>
  </si>
  <si>
    <t>01.01.10.</t>
  </si>
  <si>
    <t>Sots-director/a</t>
  </si>
  <si>
    <t>03.01.06.</t>
  </si>
  <si>
    <t>Documentalista / Recerca</t>
  </si>
  <si>
    <t>Coordinador / Animador Públic</t>
  </si>
  <si>
    <t>03.01.14.</t>
  </si>
  <si>
    <t>03.01.15.</t>
  </si>
  <si>
    <t>03.01.16.</t>
  </si>
  <si>
    <t>03.01.17.</t>
  </si>
  <si>
    <t>03.01.18.</t>
  </si>
  <si>
    <t>03.01.19.</t>
  </si>
  <si>
    <t>Jurat</t>
  </si>
  <si>
    <t>04.01.11.</t>
  </si>
  <si>
    <t>Orquesta / Banda musical</t>
  </si>
  <si>
    <t>Cantans</t>
  </si>
  <si>
    <t>CAPÍTOL 04.-Serveis artístics i de postproducció</t>
  </si>
  <si>
    <r>
      <rPr>
        <b/>
        <i/>
        <sz val="11"/>
        <color indexed="18"/>
        <rFont val="Arial"/>
        <family val="2"/>
      </rPr>
      <t>Tipologia</t>
    </r>
    <r>
      <rPr>
        <b/>
        <sz val="9"/>
        <color indexed="18"/>
        <rFont val="Arial"/>
        <family val="2"/>
      </rPr>
      <t>: Complimentant aquestes columnes s'informa de si la despesa és directa o imputació de costos d'estructura (E) i si prové d'una</t>
    </r>
  </si>
  <si>
    <t>COST/HORA PRODUCCIÓ</t>
  </si>
  <si>
    <t>Productor/a</t>
  </si>
  <si>
    <t>Caracteritzador/a</t>
  </si>
  <si>
    <t>Maquillador/a</t>
  </si>
  <si>
    <t>Perruquer/a</t>
  </si>
  <si>
    <t>Realitzador/a</t>
  </si>
  <si>
    <t>Regidor/a</t>
  </si>
  <si>
    <t>Il.luminador/a</t>
  </si>
  <si>
    <t>Director/a artístic / Cap ambientació</t>
  </si>
  <si>
    <t>Presentador/a</t>
  </si>
  <si>
    <t>Operador/a de so</t>
  </si>
  <si>
    <t>Operador/a d'imatge</t>
  </si>
  <si>
    <t>Director/a musical</t>
  </si>
  <si>
    <t>Director/a de doblatge</t>
  </si>
  <si>
    <r>
      <t xml:space="preserve">Cada </t>
    </r>
    <r>
      <rPr>
        <b/>
        <i/>
        <sz val="11"/>
        <color indexed="18"/>
        <rFont val="Arial"/>
        <family val="2"/>
      </rPr>
      <t>Núm. Compte</t>
    </r>
    <r>
      <rPr>
        <b/>
        <sz val="9"/>
        <color indexed="18"/>
        <rFont val="Arial"/>
        <family val="2"/>
      </rPr>
      <t xml:space="preserve"> disposa de files en blanc per si cal afegir conceptes no recollits en els camps anteriors. Si manquesin files es </t>
    </r>
  </si>
  <si>
    <t>COST TOTAL PRODUCCIÓ ....................</t>
  </si>
  <si>
    <t>Despeses d'estructura + Imprevistos  (màx 3 %) ..............</t>
  </si>
  <si>
    <t>02.02.11.</t>
  </si>
  <si>
    <t>02.02.12.</t>
  </si>
  <si>
    <t>02.02.13.</t>
  </si>
  <si>
    <t>02.02.14.</t>
  </si>
  <si>
    <t>02.02.15.</t>
  </si>
  <si>
    <t>02.03.11.</t>
  </si>
  <si>
    <t>02.03.12.</t>
  </si>
  <si>
    <t>02.03.13.</t>
  </si>
  <si>
    <t>02.03.14.</t>
  </si>
  <si>
    <t>02.03.15.</t>
  </si>
  <si>
    <t>02.04.11.</t>
  </si>
  <si>
    <t>02.04.12.</t>
  </si>
  <si>
    <t>02.04.13.</t>
  </si>
  <si>
    <t>02.04.14.</t>
  </si>
  <si>
    <t>02.04.15.</t>
  </si>
  <si>
    <t>02.05.11.</t>
  </si>
  <si>
    <t>02.05.12.</t>
  </si>
  <si>
    <t>02.05.13.</t>
  </si>
  <si>
    <t>02.05.14.</t>
  </si>
  <si>
    <t>02.05.15.</t>
  </si>
  <si>
    <t>03.01.20.</t>
  </si>
  <si>
    <t>03.01.21.</t>
  </si>
  <si>
    <t>Compra de guió</t>
  </si>
  <si>
    <t>Guionistes</t>
  </si>
  <si>
    <t>%</t>
  </si>
  <si>
    <t>Valors de llista L-TF / L-TT / A</t>
  </si>
  <si>
    <t>L-TF</t>
  </si>
  <si>
    <t>L-TT</t>
  </si>
  <si>
    <r>
      <rPr>
        <b/>
        <i/>
        <sz val="11"/>
        <color indexed="18"/>
        <rFont val="Arial"/>
        <family val="2"/>
      </rPr>
      <t>L-TF / L-TT / A</t>
    </r>
    <r>
      <rPr>
        <b/>
        <sz val="9"/>
        <color indexed="18"/>
        <rFont val="Arial"/>
        <family val="2"/>
      </rPr>
      <t>: en cas de personal L indica laboral fix (TF) o temporal (TT) i, per tant, nòmina i A autònom.</t>
    </r>
  </si>
  <si>
    <t xml:space="preserve">La L activa la fòrmula de cost de la columna SS. El personal laboral, tant si és artístic com de programa o tècnic, </t>
  </si>
  <si>
    <t xml:space="preserve">s'ha de relacionar individualment a no ser que coincideixi la remuneració de persones d'una </t>
  </si>
  <si>
    <t>TELEVISIÓ</t>
  </si>
  <si>
    <t>10.01.02.</t>
  </si>
  <si>
    <t>Producció Audiovisual Televisió (Arrencada)</t>
  </si>
  <si>
    <t>Producció Audiovisual Televisió (Producció)</t>
  </si>
  <si>
    <t>CAP DE SETMANA</t>
  </si>
  <si>
    <t>Catalunya Ràdio</t>
  </si>
  <si>
    <t>ICatFm</t>
  </si>
  <si>
    <t>Catalunya Informació</t>
  </si>
  <si>
    <t>Catalunya Música</t>
  </si>
  <si>
    <t>3/24</t>
  </si>
  <si>
    <t>ES3</t>
  </si>
  <si>
    <t>DURADA (minuts)</t>
  </si>
  <si>
    <t>TEMPORADA 
(1 per primera temporada)</t>
  </si>
  <si>
    <t>L-TF L-TT A</t>
  </si>
  <si>
    <t>COST PER CAPÍTOL</t>
  </si>
  <si>
    <t>COST PER CAPÍTOL 
SENSE ARRENCADA</t>
  </si>
  <si>
    <t>INGRESSOS</t>
  </si>
  <si>
    <t>VALIDACIONS</t>
  </si>
  <si>
    <t>ARRENCADA</t>
  </si>
  <si>
    <t xml:space="preserve"> PRODUCCIÓ</t>
  </si>
  <si>
    <t>Intr.</t>
  </si>
  <si>
    <t>Difer.</t>
  </si>
  <si>
    <t>Valid.</t>
  </si>
  <si>
    <t>TOTAL PRESSUPOST</t>
  </si>
  <si>
    <t>% BENEFICI INDUSTRIAL TV</t>
  </si>
  <si>
    <t>Súper3 / 33</t>
  </si>
  <si>
    <t>10.01.14</t>
  </si>
  <si>
    <t>10.01.16.</t>
  </si>
  <si>
    <t>10.01.17.</t>
  </si>
  <si>
    <t>Despeses especials</t>
  </si>
  <si>
    <t>CAPÍTOL 09.- Assegurances</t>
  </si>
  <si>
    <t>Pressupostat</t>
  </si>
  <si>
    <t>Realitat</t>
  </si>
  <si>
    <t>Realitats Producció TV (Producció)</t>
  </si>
  <si>
    <t>Realitats Producció TV (Arrencada)</t>
  </si>
  <si>
    <t>Pressupost Arrencada TV</t>
  </si>
  <si>
    <t>Pressupost Producció TV</t>
  </si>
  <si>
    <t>Realitats Arrencada TV</t>
  </si>
  <si>
    <t>Realitats Producció TV</t>
  </si>
  <si>
    <t>Diferència</t>
  </si>
  <si>
    <t>COST DE LA PRODUCCIÓ .........................</t>
  </si>
  <si>
    <t xml:space="preserve">OBSERVACIONS </t>
  </si>
  <si>
    <t xml:space="preserve"> Límit màxim conjunt: 13% o 11% del subtotal</t>
  </si>
  <si>
    <t>Canal:</t>
  </si>
  <si>
    <t>PRESSUPOST 
PRODUCCIÓ</t>
  </si>
  <si>
    <t>PRESSUPOST ARRENCADA</t>
  </si>
  <si>
    <t xml:space="preserve">Quantitat </t>
  </si>
  <si>
    <t>valor numèric</t>
  </si>
  <si>
    <t>Impressió Fulls de Pressupostos</t>
  </si>
  <si>
    <t>Capítol 1</t>
  </si>
  <si>
    <t>Fulls</t>
  </si>
  <si>
    <t>Capítol 2</t>
  </si>
  <si>
    <t>Capítol 3</t>
  </si>
  <si>
    <t>Capítol 4</t>
  </si>
  <si>
    <t>Capítol 5</t>
  </si>
  <si>
    <t>Capítol 6</t>
  </si>
  <si>
    <t>Capítol 7</t>
  </si>
  <si>
    <t>Capítol 8</t>
  </si>
  <si>
    <t>Capítol 9</t>
  </si>
  <si>
    <t>Capítol 10</t>
  </si>
  <si>
    <t>2,3 i 4</t>
  </si>
  <si>
    <t>5 i 6</t>
  </si>
  <si>
    <t>7 i  8</t>
  </si>
  <si>
    <t>Impressió Fulls de Realitats</t>
  </si>
  <si>
    <t>2 i 3</t>
  </si>
  <si>
    <t>IMPORT A LIQUIDAR</t>
  </si>
  <si>
    <t>IMPORT BENEFICI INDUSTRIAL</t>
  </si>
  <si>
    <t xml:space="preserve">Ajudant de Producció </t>
  </si>
  <si>
    <t>Auxiliar de Producció</t>
  </si>
  <si>
    <t>Secretari/ària de Producció</t>
  </si>
  <si>
    <t xml:space="preserve">Director/a Producció </t>
  </si>
  <si>
    <t>Productor</t>
  </si>
  <si>
    <t>Productor/a Executiu</t>
  </si>
  <si>
    <t>Calculs SS</t>
  </si>
  <si>
    <t xml:space="preserve">Import </t>
  </si>
  <si>
    <t>Percentage</t>
  </si>
  <si>
    <t>Tope</t>
  </si>
  <si>
    <t xml:space="preserve">Quota solidaritat </t>
  </si>
  <si>
    <t>Tram 1</t>
  </si>
  <si>
    <t>Des de</t>
  </si>
  <si>
    <t>fins</t>
  </si>
  <si>
    <t>Tram 2</t>
  </si>
  <si>
    <t>Tram 3</t>
  </si>
  <si>
    <t>% Empresa</t>
  </si>
  <si>
    <t xml:space="preserve">Producció claus en mà </t>
  </si>
  <si>
    <t>TIPUS DE PRODUCCIÓ
(pel càlcul del benefici industrial)</t>
  </si>
  <si>
    <t>IMPORTS QUE NO COMPUTEN PER AL BENEFICI INDUSTRIAL.</t>
  </si>
  <si>
    <t>De la 10.01.01 fins a 10.01.10 si son d'estructura</t>
  </si>
  <si>
    <t>Total imports Estructura + Imprevistos</t>
  </si>
  <si>
    <t>IMPORTS  DESPESES D'ESTRUCTURA + IMPREVISTOS (MÀX 3%)</t>
  </si>
  <si>
    <t>Producció híbrida o Tira diària</t>
  </si>
  <si>
    <t>Imports del CAPITOL 3 que son d'ESTRUCTURA</t>
  </si>
  <si>
    <t>Total imports a restar al TOTAL resum Capítol 1</t>
  </si>
  <si>
    <t>Total imports a restar al TOTAL resum Capítol 3</t>
  </si>
  <si>
    <t>Total imports a restar al TOTAL Resum Capítol 10</t>
  </si>
  <si>
    <t>Imports del CAPÍTOL 10 que son d'ESTRUCTURA i alguns epígrafs fixos, encara que no siguin d'ESTRUCTURA</t>
  </si>
  <si>
    <t>Imports del capítol 1 que son fixos</t>
  </si>
  <si>
    <t>Actualització a: 12/02/2026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</si>
</sst>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;\-#,##0;\-"/>
    <numFmt numFmtId="165" formatCode="#,##0_ ;[Red]\-#,##0\ "/>
    <numFmt numFmtId="166" formatCode="0.0%"/>
    <numFmt numFmtId="167" formatCode="0.00_ ;[Red]\-0.00\ "/>
    <numFmt numFmtId="168" formatCode="dd/mm/yyyy;@"/>
  </numFmts>
  <fonts count="77" x14ac:knownFonts="1">
    <font>
      <sz val="11"/>
      <color theme="1"/>
      <name val="Calibri"/>
      <family val="2"/>
      <scheme val="minor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i/>
      <sz val="9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6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22"/>
      <color rgb="FF000099"/>
      <name val="Calibri"/>
      <family val="2"/>
      <scheme val="minor"/>
    </font>
    <font>
      <b/>
      <sz val="9"/>
      <color rgb="FFFF0000"/>
      <name val="Arial"/>
      <family val="2"/>
    </font>
    <font>
      <b/>
      <sz val="14"/>
      <color indexed="18"/>
      <name val="Arial"/>
      <family val="2"/>
    </font>
    <font>
      <b/>
      <sz val="13"/>
      <color indexed="18"/>
      <name val="Arial"/>
      <family val="2"/>
    </font>
    <font>
      <sz val="11"/>
      <color theme="0"/>
      <name val="Calibri"/>
      <family val="2"/>
      <scheme val="minor"/>
    </font>
    <font>
      <sz val="14"/>
      <color indexed="21"/>
      <name val="Verdan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indexed="9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i/>
      <sz val="14"/>
      <color indexed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4"/>
      <color indexed="56"/>
      <name val="Arial"/>
      <family val="2"/>
    </font>
    <font>
      <b/>
      <u val="singleAccounting"/>
      <sz val="18"/>
      <name val="Arial"/>
      <family val="2"/>
    </font>
    <font>
      <b/>
      <sz val="10"/>
      <name val="Arial"/>
      <family val="2"/>
    </font>
    <font>
      <b/>
      <sz val="11"/>
      <color indexed="56"/>
      <name val="Arial"/>
      <family val="2"/>
    </font>
    <font>
      <b/>
      <i/>
      <u/>
      <sz val="22"/>
      <name val="Arial"/>
      <family val="2"/>
    </font>
    <font>
      <b/>
      <sz val="20"/>
      <color indexed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1"/>
      <color indexed="18"/>
      <name val="Arial"/>
      <family val="2"/>
    </font>
    <font>
      <b/>
      <i/>
      <u/>
      <sz val="14"/>
      <color indexed="18"/>
      <name val="Arial"/>
      <family val="2"/>
    </font>
    <font>
      <b/>
      <i/>
      <sz val="14"/>
      <color indexed="18"/>
      <name val="Arial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8"/>
      <name val="Arial"/>
      <family val="2"/>
    </font>
    <font>
      <b/>
      <sz val="16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sz val="11"/>
      <color indexed="18"/>
      <name val="Arial"/>
      <family val="2"/>
    </font>
    <font>
      <b/>
      <sz val="9"/>
      <color indexed="81"/>
      <name val="Tahoma"/>
      <family val="2"/>
    </font>
    <font>
      <b/>
      <i/>
      <sz val="14"/>
      <color rgb="FFFF0000"/>
      <name val="Arial"/>
      <family val="2"/>
    </font>
    <font>
      <b/>
      <sz val="10"/>
      <color theme="5" tint="-0.249977111117893"/>
      <name val="Calibri"/>
      <family val="2"/>
      <scheme val="minor"/>
    </font>
    <font>
      <b/>
      <i/>
      <sz val="14"/>
      <color rgb="FF1F916E"/>
      <name val="Arial"/>
      <family val="2"/>
    </font>
    <font>
      <sz val="10"/>
      <color rgb="FFFF0000"/>
      <name val="Arial"/>
      <family val="2"/>
    </font>
    <font>
      <b/>
      <sz val="14"/>
      <color rgb="FF000099"/>
      <name val="Arial"/>
      <family val="2"/>
    </font>
    <font>
      <b/>
      <sz val="9"/>
      <color rgb="FF000099"/>
      <name val="Arial"/>
      <family val="2"/>
    </font>
    <font>
      <b/>
      <sz val="12"/>
      <color rgb="FF000099"/>
      <name val="Arial"/>
      <family val="2"/>
    </font>
    <font>
      <sz val="9"/>
      <color rgb="FF000099"/>
      <name val="Arial"/>
      <family val="2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000099"/>
      <name val="Arial"/>
      <family val="2"/>
    </font>
    <font>
      <sz val="8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6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i/>
      <sz val="16"/>
      <name val="Arial"/>
      <family val="2"/>
    </font>
    <font>
      <b/>
      <sz val="24"/>
      <color rgb="FFC00000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14"/>
      <color theme="3" tint="-0.249977111117893"/>
      <name val="Arial"/>
      <family val="2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18"/>
      </top>
      <bottom style="medium">
        <color indexed="18"/>
      </bottom>
      <diagonal/>
    </border>
    <border>
      <left style="medium">
        <color indexed="1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dotted">
        <color indexed="64"/>
      </bottom>
      <diagonal/>
    </border>
    <border>
      <left/>
      <right style="thick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dotted">
        <color indexed="64"/>
      </top>
      <bottom style="dotted">
        <color indexed="64"/>
      </bottom>
      <diagonal/>
    </border>
    <border>
      <left style="thick">
        <color indexed="18"/>
      </left>
      <right/>
      <top style="medium">
        <color indexed="18"/>
      </top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medium">
        <color indexed="18"/>
      </bottom>
      <diagonal/>
    </border>
    <border>
      <left/>
      <right style="thick">
        <color indexed="18"/>
      </right>
      <top style="medium">
        <color indexed="18"/>
      </top>
      <bottom style="medium">
        <color indexed="18"/>
      </bottom>
      <diagonal/>
    </border>
    <border>
      <left style="thick">
        <color indexed="18"/>
      </left>
      <right/>
      <top/>
      <bottom/>
      <diagonal/>
    </border>
    <border>
      <left style="thick">
        <color indexed="18"/>
      </left>
      <right/>
      <top style="medium">
        <color indexed="18"/>
      </top>
      <bottom style="thick">
        <color indexed="18"/>
      </bottom>
      <diagonal/>
    </border>
    <border>
      <left/>
      <right/>
      <top style="medium">
        <color indexed="18"/>
      </top>
      <bottom style="thick">
        <color indexed="18"/>
      </bottom>
      <diagonal/>
    </border>
    <border>
      <left/>
      <right style="thick">
        <color indexed="18"/>
      </right>
      <top style="medium">
        <color indexed="18"/>
      </top>
      <bottom style="thick">
        <color indexed="1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dotted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ck">
        <color indexed="18"/>
      </right>
      <top style="medium">
        <color indexed="18"/>
      </top>
      <bottom/>
      <diagonal/>
    </border>
    <border>
      <left style="thin">
        <color indexed="18"/>
      </left>
      <right style="thick">
        <color indexed="18"/>
      </right>
      <top/>
      <bottom/>
      <diagonal/>
    </border>
    <border>
      <left style="thin">
        <color indexed="64"/>
      </left>
      <right style="thick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64"/>
      </left>
      <right/>
      <top style="medium">
        <color indexed="18"/>
      </top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/>
      <diagonal/>
    </border>
    <border>
      <left/>
      <right/>
      <top/>
      <bottom style="medium">
        <color rgb="FF000080"/>
      </bottom>
      <diagonal/>
    </border>
    <border>
      <left/>
      <right style="thin">
        <color rgb="FF000080"/>
      </right>
      <top/>
      <bottom/>
      <diagonal/>
    </border>
    <border>
      <left style="thin">
        <color rgb="FF000080"/>
      </left>
      <right/>
      <top style="medium">
        <color rgb="FF000080"/>
      </top>
      <bottom/>
      <diagonal/>
    </border>
    <border>
      <left style="thin">
        <color rgb="FF000080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80"/>
      </bottom>
      <diagonal/>
    </border>
    <border>
      <left/>
      <right/>
      <top style="medium">
        <color indexed="64"/>
      </top>
      <bottom style="medium">
        <color rgb="FF00008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80"/>
      </bottom>
      <diagonal/>
    </border>
    <border>
      <left style="medium">
        <color indexed="64"/>
      </left>
      <right/>
      <top style="medium">
        <color rgb="FF000080"/>
      </top>
      <bottom/>
      <diagonal/>
    </border>
    <border>
      <left/>
      <right style="medium">
        <color indexed="64"/>
      </right>
      <top style="medium">
        <color rgb="FF000080"/>
      </top>
      <bottom/>
      <diagonal/>
    </border>
    <border>
      <left style="medium">
        <color indexed="64"/>
      </left>
      <right/>
      <top/>
      <bottom style="medium">
        <color rgb="FF000080"/>
      </bottom>
      <diagonal/>
    </border>
    <border>
      <left/>
      <right style="medium">
        <color indexed="64"/>
      </right>
      <top/>
      <bottom style="medium">
        <color rgb="FF000080"/>
      </bottom>
      <diagonal/>
    </border>
    <border>
      <left style="medium">
        <color indexed="64"/>
      </left>
      <right/>
      <top style="medium">
        <color rgb="FF000080"/>
      </top>
      <bottom style="medium">
        <color rgb="FF000080"/>
      </bottom>
      <diagonal/>
    </border>
    <border>
      <left/>
      <right style="medium">
        <color indexed="64"/>
      </right>
      <top style="medium">
        <color rgb="FF000080"/>
      </top>
      <bottom style="medium">
        <color rgb="FF000080"/>
      </bottom>
      <diagonal/>
    </border>
    <border>
      <left style="thin">
        <color rgb="FF000080"/>
      </left>
      <right/>
      <top/>
      <bottom style="medium">
        <color indexed="64"/>
      </bottom>
      <diagonal/>
    </border>
    <border>
      <left/>
      <right style="thin">
        <color rgb="FF00008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9" fillId="6" borderId="0" applyNumberFormat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91">
    <xf numFmtId="0" fontId="0" fillId="0" borderId="0" xfId="0"/>
    <xf numFmtId="0" fontId="1" fillId="4" borderId="0" xfId="0" applyFont="1" applyFill="1"/>
    <xf numFmtId="0" fontId="5" fillId="4" borderId="0" xfId="0" applyFont="1" applyFill="1"/>
    <xf numFmtId="0" fontId="1" fillId="4" borderId="15" xfId="0" applyFont="1" applyFill="1" applyBorder="1"/>
    <xf numFmtId="0" fontId="2" fillId="4" borderId="2" xfId="0" applyFont="1" applyFill="1" applyBorder="1"/>
    <xf numFmtId="0" fontId="2" fillId="4" borderId="17" xfId="0" applyFont="1" applyFill="1" applyBorder="1"/>
    <xf numFmtId="0" fontId="9" fillId="4" borderId="1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2" fillId="4" borderId="20" xfId="0" applyFont="1" applyFill="1" applyBorder="1"/>
    <xf numFmtId="0" fontId="2" fillId="4" borderId="0" xfId="0" applyFont="1" applyFill="1"/>
    <xf numFmtId="0" fontId="2" fillId="4" borderId="21" xfId="0" applyFont="1" applyFill="1" applyBorder="1"/>
    <xf numFmtId="0" fontId="18" fillId="4" borderId="22" xfId="0" applyFont="1" applyFill="1" applyBorder="1" applyAlignment="1">
      <alignment vertical="center"/>
    </xf>
    <xf numFmtId="0" fontId="6" fillId="4" borderId="23" xfId="0" applyFont="1" applyFill="1" applyBorder="1"/>
    <xf numFmtId="0" fontId="8" fillId="0" borderId="0" xfId="0" applyFont="1"/>
    <xf numFmtId="0" fontId="23" fillId="0" borderId="0" xfId="0" applyFont="1" applyAlignment="1">
      <alignment horizontal="right" vertical="center" wrapText="1"/>
    </xf>
    <xf numFmtId="0" fontId="24" fillId="0" borderId="0" xfId="0" applyFont="1"/>
    <xf numFmtId="0" fontId="8" fillId="0" borderId="0" xfId="0" quotePrefix="1" applyFont="1"/>
    <xf numFmtId="14" fontId="28" fillId="0" borderId="3" xfId="0" applyNumberFormat="1" applyFont="1" applyBorder="1" applyAlignment="1" applyProtection="1">
      <alignment horizontal="center"/>
      <protection locked="0"/>
    </xf>
    <xf numFmtId="0" fontId="38" fillId="0" borderId="3" xfId="0" applyFont="1" applyBorder="1" applyAlignment="1" applyProtection="1">
      <alignment horizontal="center"/>
      <protection locked="0"/>
    </xf>
    <xf numFmtId="0" fontId="1" fillId="4" borderId="15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5" fillId="0" borderId="0" xfId="0" applyNumberFormat="1" applyFont="1" applyProtection="1">
      <protection locked="0"/>
    </xf>
    <xf numFmtId="0" fontId="10" fillId="0" borderId="0" xfId="0" applyFont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2" fillId="0" borderId="0" xfId="0" applyFont="1"/>
    <xf numFmtId="0" fontId="4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4" fontId="1" fillId="10" borderId="0" xfId="0" quotePrefix="1" applyNumberFormat="1" applyFont="1" applyFill="1"/>
    <xf numFmtId="4" fontId="2" fillId="5" borderId="32" xfId="0" applyNumberFormat="1" applyFont="1" applyFill="1" applyBorder="1"/>
    <xf numFmtId="0" fontId="4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12" borderId="0" xfId="0" applyFont="1" applyFill="1"/>
    <xf numFmtId="4" fontId="2" fillId="12" borderId="0" xfId="0" applyNumberFormat="1" applyFont="1" applyFill="1"/>
    <xf numFmtId="0" fontId="41" fillId="4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4" fillId="4" borderId="0" xfId="0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7" fillId="11" borderId="0" xfId="0" applyFont="1" applyFill="1" applyAlignment="1">
      <alignment horizontal="left"/>
    </xf>
    <xf numFmtId="0" fontId="43" fillId="11" borderId="0" xfId="0" applyFont="1" applyFill="1"/>
    <xf numFmtId="0" fontId="17" fillId="11" borderId="0" xfId="0" applyFont="1" applyFill="1"/>
    <xf numFmtId="4" fontId="17" fillId="11" borderId="0" xfId="0" applyNumberFormat="1" applyFont="1" applyFill="1"/>
    <xf numFmtId="0" fontId="0" fillId="9" borderId="0" xfId="0" applyFill="1"/>
    <xf numFmtId="164" fontId="20" fillId="2" borderId="0" xfId="1" applyNumberFormat="1" applyFont="1" applyFill="1" applyBorder="1" applyAlignment="1" applyProtection="1">
      <alignment horizontal="right"/>
    </xf>
    <xf numFmtId="0" fontId="2" fillId="1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3" fillId="11" borderId="0" xfId="0" applyFont="1" applyFill="1" applyAlignment="1">
      <alignment horizontal="center"/>
    </xf>
    <xf numFmtId="0" fontId="40" fillId="12" borderId="0" xfId="0" applyFont="1" applyFill="1" applyAlignment="1">
      <alignment horizontal="right"/>
    </xf>
    <xf numFmtId="0" fontId="40" fillId="12" borderId="0" xfId="0" applyFont="1" applyFill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12" borderId="0" xfId="0" applyFont="1" applyFill="1" applyAlignment="1">
      <alignment horizontal="center"/>
    </xf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0" fontId="37" fillId="0" borderId="0" xfId="0" applyFont="1" applyAlignment="1">
      <alignment horizontal="center" vertical="center" wrapText="1"/>
    </xf>
    <xf numFmtId="0" fontId="8" fillId="0" borderId="27" xfId="0" applyFont="1" applyBorder="1"/>
    <xf numFmtId="0" fontId="22" fillId="0" borderId="0" xfId="0" applyFont="1"/>
    <xf numFmtId="0" fontId="7" fillId="0" borderId="0" xfId="0" applyFont="1"/>
    <xf numFmtId="0" fontId="25" fillId="0" borderId="0" xfId="0" applyFont="1"/>
    <xf numFmtId="0" fontId="28" fillId="0" borderId="0" xfId="0" applyFont="1" applyAlignment="1">
      <alignment horizontal="left"/>
    </xf>
    <xf numFmtId="14" fontId="28" fillId="0" borderId="3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28" fillId="0" borderId="0" xfId="0" applyFont="1"/>
    <xf numFmtId="3" fontId="2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28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165" fontId="32" fillId="0" borderId="4" xfId="0" applyNumberFormat="1" applyFont="1" applyBorder="1"/>
    <xf numFmtId="4" fontId="1" fillId="7" borderId="14" xfId="0" applyNumberFormat="1" applyFont="1" applyFill="1" applyBorder="1" applyAlignment="1">
      <alignment horizontal="right"/>
    </xf>
    <xf numFmtId="4" fontId="1" fillId="7" borderId="16" xfId="0" applyNumberFormat="1" applyFont="1" applyFill="1" applyBorder="1" applyAlignment="1">
      <alignment horizontal="right"/>
    </xf>
    <xf numFmtId="0" fontId="1" fillId="13" borderId="0" xfId="0" applyFont="1" applyFill="1"/>
    <xf numFmtId="0" fontId="46" fillId="5" borderId="5" xfId="0" applyFont="1" applyFill="1" applyBorder="1" applyAlignment="1">
      <alignment horizontal="center" vertical="center"/>
    </xf>
    <xf numFmtId="0" fontId="47" fillId="5" borderId="6" xfId="0" applyFont="1" applyFill="1" applyBorder="1" applyAlignment="1">
      <alignment horizontal="center" vertical="center"/>
    </xf>
    <xf numFmtId="4" fontId="1" fillId="7" borderId="35" xfId="0" applyNumberFormat="1" applyFont="1" applyFill="1" applyBorder="1" applyAlignment="1">
      <alignment horizontal="right"/>
    </xf>
    <xf numFmtId="4" fontId="2" fillId="7" borderId="34" xfId="0" applyNumberFormat="1" applyFont="1" applyFill="1" applyBorder="1" applyAlignment="1">
      <alignment horizontal="right"/>
    </xf>
    <xf numFmtId="4" fontId="2" fillId="7" borderId="18" xfId="0" applyNumberFormat="1" applyFont="1" applyFill="1" applyBorder="1" applyAlignment="1">
      <alignment horizontal="right"/>
    </xf>
    <xf numFmtId="4" fontId="2" fillId="7" borderId="36" xfId="0" applyNumberFormat="1" applyFont="1" applyFill="1" applyBorder="1" applyAlignment="1">
      <alignment horizontal="right"/>
    </xf>
    <xf numFmtId="0" fontId="50" fillId="0" borderId="0" xfId="0" applyFont="1"/>
    <xf numFmtId="0" fontId="16" fillId="0" borderId="0" xfId="0" applyFont="1"/>
    <xf numFmtId="14" fontId="28" fillId="0" borderId="5" xfId="0" applyNumberFormat="1" applyFont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166" fontId="1" fillId="13" borderId="0" xfId="0" applyNumberFormat="1" applyFont="1" applyFill="1"/>
    <xf numFmtId="0" fontId="46" fillId="5" borderId="6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17" fontId="8" fillId="0" borderId="0" xfId="0" quotePrefix="1" applyNumberFormat="1" applyFont="1"/>
    <xf numFmtId="0" fontId="53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49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55" fillId="0" borderId="0" xfId="0" applyFont="1" applyAlignment="1">
      <alignment vertical="center"/>
    </xf>
    <xf numFmtId="0" fontId="56" fillId="9" borderId="0" xfId="0" applyFont="1" applyFill="1"/>
    <xf numFmtId="0" fontId="0" fillId="9" borderId="0" xfId="0" applyFill="1" applyAlignment="1">
      <alignment horizontal="left" vertical="center"/>
    </xf>
    <xf numFmtId="0" fontId="60" fillId="9" borderId="0" xfId="0" applyFont="1" applyFill="1"/>
    <xf numFmtId="0" fontId="61" fillId="9" borderId="0" xfId="0" applyFont="1" applyFill="1"/>
    <xf numFmtId="0" fontId="59" fillId="9" borderId="46" xfId="0" applyFont="1" applyFill="1" applyBorder="1" applyAlignment="1">
      <alignment horizontal="left" vertical="center"/>
    </xf>
    <xf numFmtId="0" fontId="59" fillId="9" borderId="44" xfId="0" applyFont="1" applyFill="1" applyBorder="1" applyAlignment="1">
      <alignment horizontal="left" vertical="center"/>
    </xf>
    <xf numFmtId="167" fontId="60" fillId="9" borderId="0" xfId="0" applyNumberFormat="1" applyFont="1" applyFill="1" applyAlignment="1">
      <alignment horizontal="right"/>
    </xf>
    <xf numFmtId="0" fontId="62" fillId="9" borderId="0" xfId="0" applyFont="1" applyFill="1"/>
    <xf numFmtId="167" fontId="58" fillId="9" borderId="0" xfId="0" applyNumberFormat="1" applyFont="1" applyFill="1" applyAlignment="1">
      <alignment horizontal="right"/>
    </xf>
    <xf numFmtId="167" fontId="60" fillId="9" borderId="47" xfId="0" applyNumberFormat="1" applyFont="1" applyFill="1" applyBorder="1" applyAlignment="1">
      <alignment horizontal="right"/>
    </xf>
    <xf numFmtId="167" fontId="58" fillId="9" borderId="47" xfId="0" applyNumberFormat="1" applyFont="1" applyFill="1" applyBorder="1" applyAlignment="1">
      <alignment horizontal="right"/>
    </xf>
    <xf numFmtId="0" fontId="63" fillId="9" borderId="44" xfId="0" applyFont="1" applyFill="1" applyBorder="1" applyAlignment="1">
      <alignment horizontal="center" vertical="center"/>
    </xf>
    <xf numFmtId="167" fontId="60" fillId="9" borderId="48" xfId="0" applyNumberFormat="1" applyFont="1" applyFill="1" applyBorder="1" applyAlignment="1">
      <alignment horizontal="right"/>
    </xf>
    <xf numFmtId="167" fontId="60" fillId="9" borderId="49" xfId="0" applyNumberFormat="1" applyFont="1" applyFill="1" applyBorder="1" applyAlignment="1">
      <alignment horizontal="right"/>
    </xf>
    <xf numFmtId="167" fontId="58" fillId="9" borderId="49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2" fillId="10" borderId="0" xfId="0" applyFont="1" applyFill="1" applyAlignment="1">
      <alignment horizontal="left"/>
    </xf>
    <xf numFmtId="0" fontId="2" fillId="5" borderId="51" xfId="0" applyFont="1" applyFill="1" applyBorder="1" applyAlignment="1">
      <alignment horizontal="right"/>
    </xf>
    <xf numFmtId="0" fontId="1" fillId="5" borderId="51" xfId="0" applyFont="1" applyFill="1" applyBorder="1"/>
    <xf numFmtId="0" fontId="1" fillId="5" borderId="51" xfId="0" applyFont="1" applyFill="1" applyBorder="1" applyAlignment="1">
      <alignment horizontal="center"/>
    </xf>
    <xf numFmtId="4" fontId="2" fillId="5" borderId="51" xfId="0" applyNumberFormat="1" applyFont="1" applyFill="1" applyBorder="1"/>
    <xf numFmtId="0" fontId="2" fillId="3" borderId="50" xfId="0" applyFont="1" applyFill="1" applyBorder="1" applyProtection="1">
      <protection locked="0"/>
    </xf>
    <xf numFmtId="0" fontId="49" fillId="3" borderId="50" xfId="0" applyFont="1" applyFill="1" applyBorder="1" applyProtection="1">
      <protection locked="0"/>
    </xf>
    <xf numFmtId="0" fontId="32" fillId="3" borderId="50" xfId="0" applyFont="1" applyFill="1" applyBorder="1" applyProtection="1">
      <protection locked="0"/>
    </xf>
    <xf numFmtId="0" fontId="6" fillId="3" borderId="50" xfId="0" applyFont="1" applyFill="1" applyBorder="1" applyAlignment="1" applyProtection="1">
      <alignment horizontal="left"/>
      <protection locked="0"/>
    </xf>
    <xf numFmtId="4" fontId="1" fillId="5" borderId="51" xfId="0" applyNumberFormat="1" applyFont="1" applyFill="1" applyBorder="1"/>
    <xf numFmtId="0" fontId="2" fillId="3" borderId="50" xfId="0" applyFont="1" applyFill="1" applyBorder="1" applyAlignment="1">
      <alignment horizontal="left"/>
    </xf>
    <xf numFmtId="0" fontId="2" fillId="3" borderId="50" xfId="0" applyFont="1" applyFill="1" applyBorder="1" applyAlignment="1" applyProtection="1">
      <alignment horizontal="left"/>
      <protection locked="0"/>
    </xf>
    <xf numFmtId="0" fontId="2" fillId="10" borderId="52" xfId="0" applyFont="1" applyFill="1" applyBorder="1" applyAlignment="1">
      <alignment horizontal="left"/>
    </xf>
    <xf numFmtId="0" fontId="2" fillId="10" borderId="52" xfId="0" applyFont="1" applyFill="1" applyBorder="1"/>
    <xf numFmtId="0" fontId="1" fillId="10" borderId="52" xfId="0" applyFont="1" applyFill="1" applyBorder="1" applyProtection="1">
      <protection locked="0"/>
    </xf>
    <xf numFmtId="0" fontId="1" fillId="10" borderId="52" xfId="0" applyFont="1" applyFill="1" applyBorder="1" applyAlignment="1">
      <alignment horizontal="center"/>
    </xf>
    <xf numFmtId="0" fontId="1" fillId="10" borderId="52" xfId="0" applyFont="1" applyFill="1" applyBorder="1" applyAlignment="1" applyProtection="1">
      <alignment horizontal="center"/>
      <protection locked="0"/>
    </xf>
    <xf numFmtId="4" fontId="1" fillId="10" borderId="52" xfId="0" applyNumberFormat="1" applyFont="1" applyFill="1" applyBorder="1" applyProtection="1">
      <protection locked="0"/>
    </xf>
    <xf numFmtId="0" fontId="1" fillId="10" borderId="52" xfId="0" applyFont="1" applyFill="1" applyBorder="1"/>
    <xf numFmtId="4" fontId="1" fillId="10" borderId="52" xfId="0" quotePrefix="1" applyNumberFormat="1" applyFont="1" applyFill="1" applyBorder="1"/>
    <xf numFmtId="4" fontId="1" fillId="10" borderId="52" xfId="0" applyNumberFormat="1" applyFont="1" applyFill="1" applyBorder="1"/>
    <xf numFmtId="0" fontId="2" fillId="0" borderId="52" xfId="0" applyFont="1" applyBorder="1" applyAlignment="1">
      <alignment horizontal="left"/>
    </xf>
    <xf numFmtId="0" fontId="2" fillId="0" borderId="52" xfId="0" applyFont="1" applyBorder="1"/>
    <xf numFmtId="0" fontId="1" fillId="0" borderId="52" xfId="0" applyFont="1" applyBorder="1" applyProtection="1">
      <protection locked="0"/>
    </xf>
    <xf numFmtId="0" fontId="1" fillId="0" borderId="52" xfId="0" applyFont="1" applyBorder="1" applyAlignment="1">
      <alignment horizontal="center"/>
    </xf>
    <xf numFmtId="0" fontId="1" fillId="0" borderId="52" xfId="0" applyFont="1" applyBorder="1" applyAlignment="1" applyProtection="1">
      <alignment horizontal="center"/>
      <protection locked="0"/>
    </xf>
    <xf numFmtId="4" fontId="1" fillId="0" borderId="52" xfId="0" applyNumberFormat="1" applyFont="1" applyBorder="1" applyProtection="1">
      <protection locked="0"/>
    </xf>
    <xf numFmtId="0" fontId="1" fillId="0" borderId="52" xfId="0" applyFont="1" applyBorder="1"/>
    <xf numFmtId="0" fontId="2" fillId="10" borderId="53" xfId="0" applyFont="1" applyFill="1" applyBorder="1" applyAlignment="1">
      <alignment horizontal="left"/>
    </xf>
    <xf numFmtId="0" fontId="2" fillId="10" borderId="53" xfId="0" applyFont="1" applyFill="1" applyBorder="1"/>
    <xf numFmtId="0" fontId="1" fillId="10" borderId="53" xfId="0" applyFont="1" applyFill="1" applyBorder="1" applyProtection="1">
      <protection locked="0"/>
    </xf>
    <xf numFmtId="0" fontId="1" fillId="10" borderId="53" xfId="0" applyFont="1" applyFill="1" applyBorder="1" applyAlignment="1">
      <alignment horizontal="center"/>
    </xf>
    <xf numFmtId="0" fontId="1" fillId="10" borderId="53" xfId="0" applyFont="1" applyFill="1" applyBorder="1" applyAlignment="1" applyProtection="1">
      <alignment horizontal="center"/>
      <protection locked="0"/>
    </xf>
    <xf numFmtId="4" fontId="1" fillId="10" borderId="53" xfId="0" applyNumberFormat="1" applyFont="1" applyFill="1" applyBorder="1" applyProtection="1">
      <protection locked="0"/>
    </xf>
    <xf numFmtId="0" fontId="1" fillId="10" borderId="53" xfId="0" applyFont="1" applyFill="1" applyBorder="1"/>
    <xf numFmtId="4" fontId="1" fillId="10" borderId="53" xfId="0" quotePrefix="1" applyNumberFormat="1" applyFont="1" applyFill="1" applyBorder="1"/>
    <xf numFmtId="4" fontId="1" fillId="10" borderId="53" xfId="0" applyNumberFormat="1" applyFont="1" applyFill="1" applyBorder="1"/>
    <xf numFmtId="0" fontId="2" fillId="0" borderId="54" xfId="0" applyFont="1" applyBorder="1" applyAlignment="1">
      <alignment horizontal="left"/>
    </xf>
    <xf numFmtId="0" fontId="1" fillId="0" borderId="54" xfId="0" applyFont="1" applyBorder="1" applyProtection="1">
      <protection locked="0"/>
    </xf>
    <xf numFmtId="0" fontId="1" fillId="0" borderId="54" xfId="0" applyFont="1" applyBorder="1" applyAlignment="1">
      <alignment horizontal="center"/>
    </xf>
    <xf numFmtId="0" fontId="1" fillId="0" borderId="54" xfId="0" applyFont="1" applyBorder="1" applyAlignment="1" applyProtection="1">
      <alignment horizontal="center"/>
      <protection locked="0"/>
    </xf>
    <xf numFmtId="4" fontId="1" fillId="0" borderId="54" xfId="0" applyNumberFormat="1" applyFont="1" applyBorder="1" applyProtection="1">
      <protection locked="0"/>
    </xf>
    <xf numFmtId="0" fontId="1" fillId="0" borderId="54" xfId="0" applyFont="1" applyBorder="1"/>
    <xf numFmtId="4" fontId="1" fillId="10" borderId="54" xfId="0" quotePrefix="1" applyNumberFormat="1" applyFont="1" applyFill="1" applyBorder="1"/>
    <xf numFmtId="4" fontId="1" fillId="10" borderId="54" xfId="0" applyNumberFormat="1" applyFont="1" applyFill="1" applyBorder="1"/>
    <xf numFmtId="0" fontId="2" fillId="10" borderId="54" xfId="0" applyFont="1" applyFill="1" applyBorder="1" applyAlignment="1">
      <alignment horizontal="left"/>
    </xf>
    <xf numFmtId="0" fontId="1" fillId="10" borderId="54" xfId="0" applyFont="1" applyFill="1" applyBorder="1" applyProtection="1">
      <protection locked="0"/>
    </xf>
    <xf numFmtId="0" fontId="1" fillId="10" borderId="54" xfId="0" applyFont="1" applyFill="1" applyBorder="1" applyAlignment="1">
      <alignment horizontal="center"/>
    </xf>
    <xf numFmtId="0" fontId="1" fillId="10" borderId="54" xfId="0" applyFont="1" applyFill="1" applyBorder="1" applyAlignment="1" applyProtection="1">
      <alignment horizontal="center"/>
      <protection locked="0"/>
    </xf>
    <xf numFmtId="4" fontId="1" fillId="10" borderId="54" xfId="0" applyNumberFormat="1" applyFont="1" applyFill="1" applyBorder="1" applyProtection="1">
      <protection locked="0"/>
    </xf>
    <xf numFmtId="0" fontId="1" fillId="10" borderId="54" xfId="0" applyFont="1" applyFill="1" applyBorder="1"/>
    <xf numFmtId="0" fontId="2" fillId="4" borderId="52" xfId="0" applyFont="1" applyFill="1" applyBorder="1" applyAlignment="1">
      <alignment horizontal="left"/>
    </xf>
    <xf numFmtId="0" fontId="2" fillId="4" borderId="52" xfId="0" applyFont="1" applyFill="1" applyBorder="1"/>
    <xf numFmtId="0" fontId="2" fillId="9" borderId="52" xfId="0" applyFont="1" applyFill="1" applyBorder="1" applyAlignment="1">
      <alignment horizontal="left"/>
    </xf>
    <xf numFmtId="0" fontId="2" fillId="9" borderId="52" xfId="0" applyFont="1" applyFill="1" applyBorder="1"/>
    <xf numFmtId="0" fontId="1" fillId="9" borderId="52" xfId="0" applyFont="1" applyFill="1" applyBorder="1" applyProtection="1">
      <protection locked="0"/>
    </xf>
    <xf numFmtId="0" fontId="1" fillId="9" borderId="52" xfId="0" applyFont="1" applyFill="1" applyBorder="1" applyAlignment="1">
      <alignment horizontal="center"/>
    </xf>
    <xf numFmtId="0" fontId="1" fillId="9" borderId="52" xfId="0" applyFont="1" applyFill="1" applyBorder="1" applyAlignment="1" applyProtection="1">
      <alignment horizontal="center"/>
      <protection locked="0"/>
    </xf>
    <xf numFmtId="4" fontId="1" fillId="9" borderId="52" xfId="0" applyNumberFormat="1" applyFont="1" applyFill="1" applyBorder="1" applyProtection="1">
      <protection locked="0"/>
    </xf>
    <xf numFmtId="0" fontId="0" fillId="10" borderId="53" xfId="0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2" fillId="10" borderId="54" xfId="0" applyFont="1" applyFill="1" applyBorder="1"/>
    <xf numFmtId="0" fontId="0" fillId="10" borderId="54" xfId="0" applyFill="1" applyBorder="1" applyAlignment="1">
      <alignment horizontal="center"/>
    </xf>
    <xf numFmtId="0" fontId="2" fillId="4" borderId="54" xfId="0" applyFont="1" applyFill="1" applyBorder="1"/>
    <xf numFmtId="0" fontId="2" fillId="2" borderId="52" xfId="0" applyFont="1" applyFill="1" applyBorder="1"/>
    <xf numFmtId="0" fontId="6" fillId="3" borderId="50" xfId="0" applyFont="1" applyFill="1" applyBorder="1" applyProtection="1">
      <protection locked="0"/>
    </xf>
    <xf numFmtId="0" fontId="5" fillId="3" borderId="50" xfId="0" applyFont="1" applyFill="1" applyBorder="1" applyProtection="1">
      <protection locked="0"/>
    </xf>
    <xf numFmtId="0" fontId="1" fillId="10" borderId="5" xfId="0" applyFont="1" applyFill="1" applyBorder="1" applyAlignment="1">
      <alignment horizontal="center"/>
    </xf>
    <xf numFmtId="0" fontId="1" fillId="10" borderId="5" xfId="0" applyFont="1" applyFill="1" applyBorder="1" applyAlignment="1" applyProtection="1">
      <alignment horizontal="center"/>
      <protection locked="0"/>
    </xf>
    <xf numFmtId="0" fontId="1" fillId="0" borderId="55" xfId="0" applyFont="1" applyBorder="1" applyAlignment="1">
      <alignment horizontal="center"/>
    </xf>
    <xf numFmtId="0" fontId="1" fillId="0" borderId="55" xfId="0" applyFont="1" applyBorder="1" applyAlignment="1" applyProtection="1">
      <alignment horizontal="center"/>
      <protection locked="0"/>
    </xf>
    <xf numFmtId="0" fontId="1" fillId="10" borderId="55" xfId="0" applyFont="1" applyFill="1" applyBorder="1" applyAlignment="1">
      <alignment horizontal="center"/>
    </xf>
    <xf numFmtId="0" fontId="1" fillId="10" borderId="55" xfId="0" applyFont="1" applyFill="1" applyBorder="1" applyAlignment="1" applyProtection="1">
      <alignment horizontal="center"/>
      <protection locked="0"/>
    </xf>
    <xf numFmtId="0" fontId="2" fillId="10" borderId="24" xfId="0" applyFont="1" applyFill="1" applyBorder="1" applyAlignment="1">
      <alignment horizontal="left"/>
    </xf>
    <xf numFmtId="0" fontId="2" fillId="0" borderId="56" xfId="0" applyFont="1" applyBorder="1" applyAlignment="1">
      <alignment horizontal="left"/>
    </xf>
    <xf numFmtId="0" fontId="2" fillId="10" borderId="56" xfId="0" applyFont="1" applyFill="1" applyBorder="1" applyAlignment="1">
      <alignment horizontal="left"/>
    </xf>
    <xf numFmtId="0" fontId="1" fillId="10" borderId="57" xfId="0" applyFont="1" applyFill="1" applyBorder="1" applyProtection="1">
      <protection locked="0"/>
    </xf>
    <xf numFmtId="0" fontId="1" fillId="0" borderId="27" xfId="0" applyFont="1" applyBorder="1" applyProtection="1">
      <protection locked="0"/>
    </xf>
    <xf numFmtId="0" fontId="1" fillId="10" borderId="27" xfId="0" applyFont="1" applyFill="1" applyBorder="1" applyProtection="1">
      <protection locked="0"/>
    </xf>
    <xf numFmtId="0" fontId="36" fillId="0" borderId="7" xfId="0" applyFont="1" applyBorder="1" applyAlignment="1">
      <alignment horizontal="right"/>
    </xf>
    <xf numFmtId="0" fontId="36" fillId="0" borderId="58" xfId="0" applyFont="1" applyBorder="1" applyAlignment="1">
      <alignment horizontal="right"/>
    </xf>
    <xf numFmtId="0" fontId="36" fillId="0" borderId="9" xfId="0" applyFont="1" applyBorder="1" applyAlignment="1">
      <alignment horizontal="right"/>
    </xf>
    <xf numFmtId="0" fontId="36" fillId="0" borderId="0" xfId="0" applyFont="1" applyAlignment="1">
      <alignment horizontal="right" vertical="center"/>
    </xf>
    <xf numFmtId="0" fontId="2" fillId="14" borderId="52" xfId="0" applyFont="1" applyFill="1" applyBorder="1" applyProtection="1">
      <protection locked="0"/>
    </xf>
    <xf numFmtId="165" fontId="32" fillId="0" borderId="29" xfId="0" applyNumberFormat="1" applyFont="1" applyBorder="1"/>
    <xf numFmtId="14" fontId="8" fillId="0" borderId="33" xfId="0" applyNumberFormat="1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51" xfId="0" applyFont="1" applyBorder="1" applyAlignment="1" applyProtection="1">
      <alignment horizontal="left"/>
      <protection locked="0"/>
    </xf>
    <xf numFmtId="0" fontId="29" fillId="10" borderId="37" xfId="0" applyFont="1" applyFill="1" applyBorder="1" applyAlignment="1">
      <alignment horizontal="center" vertical="center" wrapText="1"/>
    </xf>
    <xf numFmtId="7" fontId="30" fillId="10" borderId="38" xfId="2" quotePrefix="1" applyNumberFormat="1" applyFont="1" applyFill="1" applyBorder="1" applyAlignment="1" applyProtection="1">
      <alignment horizontal="right" vertical="center"/>
    </xf>
    <xf numFmtId="0" fontId="32" fillId="10" borderId="37" xfId="0" applyFont="1" applyFill="1" applyBorder="1"/>
    <xf numFmtId="0" fontId="45" fillId="0" borderId="37" xfId="0" applyFont="1" applyBorder="1"/>
    <xf numFmtId="7" fontId="30" fillId="0" borderId="38" xfId="2" applyNumberFormat="1" applyFont="1" applyFill="1" applyBorder="1" applyAlignment="1" applyProtection="1">
      <alignment horizontal="right"/>
      <protection locked="0"/>
    </xf>
    <xf numFmtId="0" fontId="8" fillId="10" borderId="60" xfId="0" applyFont="1" applyFill="1" applyBorder="1"/>
    <xf numFmtId="4" fontId="25" fillId="10" borderId="61" xfId="0" applyNumberFormat="1" applyFont="1" applyFill="1" applyBorder="1"/>
    <xf numFmtId="0" fontId="8" fillId="0" borderId="9" xfId="0" applyFont="1" applyBorder="1"/>
    <xf numFmtId="4" fontId="25" fillId="0" borderId="10" xfId="0" applyNumberFormat="1" applyFont="1" applyBorder="1" applyProtection="1">
      <protection locked="0"/>
    </xf>
    <xf numFmtId="0" fontId="8" fillId="0" borderId="7" xfId="0" applyFont="1" applyBorder="1" applyAlignment="1">
      <alignment horizontal="right" vertical="center"/>
    </xf>
    <xf numFmtId="168" fontId="25" fillId="0" borderId="8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right"/>
    </xf>
    <xf numFmtId="168" fontId="25" fillId="0" borderId="10" xfId="0" applyNumberFormat="1" applyFont="1" applyBorder="1" applyAlignment="1" applyProtection="1">
      <alignment horizontal="center" vertical="center"/>
      <protection locked="0"/>
    </xf>
    <xf numFmtId="0" fontId="45" fillId="0" borderId="7" xfId="0" applyFont="1" applyBorder="1"/>
    <xf numFmtId="7" fontId="30" fillId="0" borderId="8" xfId="2" applyNumberFormat="1" applyFont="1" applyFill="1" applyBorder="1" applyAlignment="1" applyProtection="1">
      <alignment horizontal="right"/>
      <protection locked="0"/>
    </xf>
    <xf numFmtId="4" fontId="25" fillId="0" borderId="62" xfId="0" applyNumberFormat="1" applyFont="1" applyBorder="1"/>
    <xf numFmtId="0" fontId="8" fillId="0" borderId="63" xfId="0" applyFont="1" applyBorder="1"/>
    <xf numFmtId="4" fontId="1" fillId="10" borderId="0" xfId="0" applyNumberFormat="1" applyFont="1" applyFill="1"/>
    <xf numFmtId="0" fontId="2" fillId="3" borderId="50" xfId="0" applyFont="1" applyFill="1" applyBorder="1"/>
    <xf numFmtId="0" fontId="2" fillId="10" borderId="64" xfId="0" applyFont="1" applyFill="1" applyBorder="1"/>
    <xf numFmtId="0" fontId="2" fillId="4" borderId="65" xfId="0" applyFont="1" applyFill="1" applyBorder="1"/>
    <xf numFmtId="0" fontId="2" fillId="3" borderId="66" xfId="0" applyFont="1" applyFill="1" applyBorder="1" applyAlignment="1">
      <alignment horizontal="left"/>
    </xf>
    <xf numFmtId="0" fontId="6" fillId="3" borderId="50" xfId="0" applyFont="1" applyFill="1" applyBorder="1" applyAlignment="1">
      <alignment horizontal="left"/>
    </xf>
    <xf numFmtId="0" fontId="5" fillId="3" borderId="50" xfId="0" applyFont="1" applyFill="1" applyBorder="1"/>
    <xf numFmtId="0" fontId="6" fillId="3" borderId="50" xfId="0" applyFont="1" applyFill="1" applyBorder="1"/>
    <xf numFmtId="0" fontId="32" fillId="3" borderId="50" xfId="0" applyFont="1" applyFill="1" applyBorder="1"/>
    <xf numFmtId="0" fontId="49" fillId="3" borderId="50" xfId="0" applyFont="1" applyFill="1" applyBorder="1"/>
    <xf numFmtId="0" fontId="2" fillId="14" borderId="52" xfId="0" applyFont="1" applyFill="1" applyBorder="1"/>
    <xf numFmtId="4" fontId="40" fillId="12" borderId="0" xfId="0" applyNumberFormat="1" applyFont="1" applyFill="1" applyAlignment="1">
      <alignment horizontal="right"/>
    </xf>
    <xf numFmtId="4" fontId="17" fillId="11" borderId="0" xfId="0" applyNumberFormat="1" applyFont="1" applyFill="1" applyAlignment="1">
      <alignment horizontal="right"/>
    </xf>
    <xf numFmtId="4" fontId="1" fillId="10" borderId="0" xfId="0" applyNumberFormat="1" applyFont="1" applyFill="1" applyAlignment="1">
      <alignment horizontal="right"/>
    </xf>
    <xf numFmtId="2" fontId="1" fillId="0" borderId="0" xfId="0" applyNumberFormat="1" applyFont="1"/>
    <xf numFmtId="4" fontId="1" fillId="10" borderId="0" xfId="0" applyNumberFormat="1" applyFont="1" applyFill="1" applyAlignment="1" applyProtection="1">
      <alignment horizontal="right"/>
      <protection locked="0"/>
    </xf>
    <xf numFmtId="4" fontId="1" fillId="9" borderId="0" xfId="0" applyNumberFormat="1" applyFont="1" applyFill="1" applyAlignment="1" applyProtection="1">
      <alignment horizontal="right"/>
      <protection locked="0"/>
    </xf>
    <xf numFmtId="4" fontId="1" fillId="10" borderId="0" xfId="0" applyNumberFormat="1" applyFont="1" applyFill="1" applyProtection="1">
      <protection locked="0"/>
    </xf>
    <xf numFmtId="4" fontId="1" fillId="9" borderId="0" xfId="0" applyNumberFormat="1" applyFont="1" applyFill="1" applyProtection="1">
      <protection locked="0"/>
    </xf>
    <xf numFmtId="0" fontId="57" fillId="9" borderId="45" xfId="0" applyFont="1" applyFill="1" applyBorder="1" applyAlignment="1">
      <alignment horizontal="center" vertical="top"/>
    </xf>
    <xf numFmtId="0" fontId="57" fillId="9" borderId="71" xfId="0" applyFont="1" applyFill="1" applyBorder="1" applyAlignment="1">
      <alignment horizontal="center" vertical="top"/>
    </xf>
    <xf numFmtId="0" fontId="58" fillId="9" borderId="73" xfId="0" applyFont="1" applyFill="1" applyBorder="1"/>
    <xf numFmtId="0" fontId="58" fillId="9" borderId="75" xfId="0" applyFont="1" applyFill="1" applyBorder="1"/>
    <xf numFmtId="0" fontId="63" fillId="9" borderId="76" xfId="0" applyFont="1" applyFill="1" applyBorder="1" applyAlignment="1">
      <alignment horizontal="center" vertical="center"/>
    </xf>
    <xf numFmtId="0" fontId="58" fillId="9" borderId="58" xfId="0" applyFont="1" applyFill="1" applyBorder="1"/>
    <xf numFmtId="167" fontId="60" fillId="9" borderId="59" xfId="0" applyNumberFormat="1" applyFont="1" applyFill="1" applyBorder="1" applyAlignment="1">
      <alignment horizontal="right"/>
    </xf>
    <xf numFmtId="0" fontId="61" fillId="9" borderId="58" xfId="0" applyFont="1" applyFill="1" applyBorder="1"/>
    <xf numFmtId="167" fontId="58" fillId="9" borderId="59" xfId="0" applyNumberFormat="1" applyFont="1" applyFill="1" applyBorder="1" applyAlignment="1">
      <alignment horizontal="right"/>
    </xf>
    <xf numFmtId="0" fontId="0" fillId="0" borderId="9" xfId="0" applyBorder="1"/>
    <xf numFmtId="0" fontId="0" fillId="0" borderId="51" xfId="0" applyBorder="1"/>
    <xf numFmtId="0" fontId="0" fillId="0" borderId="77" xfId="0" applyBorder="1"/>
    <xf numFmtId="0" fontId="0" fillId="0" borderId="78" xfId="0" applyBorder="1"/>
    <xf numFmtId="0" fontId="0" fillId="0" borderId="10" xfId="0" applyBorder="1"/>
    <xf numFmtId="0" fontId="54" fillId="5" borderId="3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2" fillId="10" borderId="52" xfId="0" applyFont="1" applyFill="1" applyBorder="1" applyProtection="1">
      <protection locked="0"/>
    </xf>
    <xf numFmtId="0" fontId="2" fillId="10" borderId="52" xfId="0" applyFont="1" applyFill="1" applyBorder="1" applyAlignment="1" applyProtection="1">
      <alignment horizontal="center"/>
      <protection locked="0"/>
    </xf>
    <xf numFmtId="4" fontId="2" fillId="10" borderId="52" xfId="0" applyNumberFormat="1" applyFont="1" applyFill="1" applyBorder="1" applyProtection="1">
      <protection locked="0"/>
    </xf>
    <xf numFmtId="0" fontId="1" fillId="9" borderId="54" xfId="0" applyFont="1" applyFill="1" applyBorder="1" applyAlignment="1">
      <alignment horizontal="center"/>
    </xf>
    <xf numFmtId="0" fontId="1" fillId="9" borderId="54" xfId="0" applyFont="1" applyFill="1" applyBorder="1" applyAlignment="1" applyProtection="1">
      <alignment horizontal="center"/>
      <protection locked="0"/>
    </xf>
    <xf numFmtId="4" fontId="1" fillId="9" borderId="54" xfId="0" applyNumberFormat="1" applyFont="1" applyFill="1" applyBorder="1" applyProtection="1">
      <protection locked="0"/>
    </xf>
    <xf numFmtId="0" fontId="1" fillId="9" borderId="54" xfId="0" applyFont="1" applyFill="1" applyBorder="1" applyProtection="1">
      <protection locked="0"/>
    </xf>
    <xf numFmtId="0" fontId="1" fillId="9" borderId="52" xfId="0" applyFont="1" applyFill="1" applyBorder="1"/>
    <xf numFmtId="0" fontId="1" fillId="9" borderId="54" xfId="0" applyFont="1" applyFill="1" applyBorder="1"/>
    <xf numFmtId="4" fontId="1" fillId="10" borderId="24" xfId="0" applyNumberFormat="1" applyFont="1" applyFill="1" applyBorder="1" applyProtection="1">
      <protection locked="0"/>
    </xf>
    <xf numFmtId="0" fontId="1" fillId="10" borderId="0" xfId="0" applyFont="1" applyFill="1" applyProtection="1">
      <protection locked="0"/>
    </xf>
    <xf numFmtId="0" fontId="2" fillId="10" borderId="0" xfId="0" applyFont="1" applyFill="1"/>
    <xf numFmtId="0" fontId="1" fillId="0" borderId="0" xfId="0" applyFont="1" applyProtection="1">
      <protection locked="0"/>
    </xf>
    <xf numFmtId="0" fontId="2" fillId="3" borderId="0" xfId="0" applyFont="1" applyFill="1" applyAlignment="1" applyProtection="1">
      <alignment horizontal="left"/>
      <protection locked="0"/>
    </xf>
    <xf numFmtId="4" fontId="1" fillId="0" borderId="56" xfId="0" applyNumberFormat="1" applyFont="1" applyBorder="1" applyProtection="1">
      <protection locked="0"/>
    </xf>
    <xf numFmtId="4" fontId="1" fillId="10" borderId="56" xfId="0" applyNumberFormat="1" applyFont="1" applyFill="1" applyBorder="1" applyProtection="1">
      <protection locked="0"/>
    </xf>
    <xf numFmtId="0" fontId="1" fillId="9" borderId="0" xfId="0" applyFont="1" applyFill="1" applyProtection="1">
      <protection locked="0"/>
    </xf>
    <xf numFmtId="0" fontId="1" fillId="9" borderId="0" xfId="0" applyFont="1" applyFill="1" applyAlignment="1">
      <alignment horizontal="center"/>
    </xf>
    <xf numFmtId="0" fontId="64" fillId="5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5" borderId="51" xfId="0" applyFont="1" applyFill="1" applyBorder="1" applyAlignment="1">
      <alignment horizontal="right"/>
    </xf>
    <xf numFmtId="0" fontId="5" fillId="5" borderId="51" xfId="0" applyFont="1" applyFill="1" applyBorder="1"/>
    <xf numFmtId="0" fontId="5" fillId="5" borderId="51" xfId="0" applyFont="1" applyFill="1" applyBorder="1" applyAlignment="1">
      <alignment horizontal="center"/>
    </xf>
    <xf numFmtId="4" fontId="5" fillId="5" borderId="51" xfId="0" applyNumberFormat="1" applyFont="1" applyFill="1" applyBorder="1"/>
    <xf numFmtId="4" fontId="6" fillId="5" borderId="51" xfId="0" applyNumberFormat="1" applyFont="1" applyFill="1" applyBorder="1"/>
    <xf numFmtId="4" fontId="6" fillId="5" borderId="32" xfId="0" applyNumberFormat="1" applyFont="1" applyFill="1" applyBorder="1"/>
    <xf numFmtId="0" fontId="65" fillId="0" borderId="0" xfId="0" applyFont="1"/>
    <xf numFmtId="0" fontId="17" fillId="4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wrapText="1"/>
    </xf>
    <xf numFmtId="4" fontId="1" fillId="0" borderId="52" xfId="0" applyNumberFormat="1" applyFont="1" applyBorder="1" applyAlignment="1" applyProtection="1">
      <alignment horizontal="center"/>
      <protection locked="0"/>
    </xf>
    <xf numFmtId="0" fontId="66" fillId="0" borderId="0" xfId="0" applyFont="1"/>
    <xf numFmtId="0" fontId="67" fillId="0" borderId="0" xfId="0" applyFont="1"/>
    <xf numFmtId="0" fontId="67" fillId="0" borderId="0" xfId="0" applyFont="1" applyAlignment="1">
      <alignment horizontal="center"/>
    </xf>
    <xf numFmtId="0" fontId="48" fillId="0" borderId="0" xfId="0" applyFont="1"/>
    <xf numFmtId="0" fontId="68" fillId="8" borderId="4" xfId="0" applyFont="1" applyFill="1" applyBorder="1" applyAlignment="1">
      <alignment vertical="center"/>
    </xf>
    <xf numFmtId="0" fontId="67" fillId="8" borderId="0" xfId="0" applyFont="1" applyFill="1"/>
    <xf numFmtId="0" fontId="28" fillId="15" borderId="37" xfId="0" applyFont="1" applyFill="1" applyBorder="1" applyAlignment="1">
      <alignment horizontal="center" vertical="center" wrapText="1"/>
    </xf>
    <xf numFmtId="7" fontId="30" fillId="15" borderId="38" xfId="2" quotePrefix="1" applyNumberFormat="1" applyFont="1" applyFill="1" applyBorder="1" applyAlignment="1" applyProtection="1">
      <alignment horizontal="right" vertical="center"/>
    </xf>
    <xf numFmtId="0" fontId="5" fillId="4" borderId="0" xfId="0" applyFont="1" applyFill="1" applyAlignment="1">
      <alignment horizontal="left" indent="1"/>
    </xf>
    <xf numFmtId="10" fontId="5" fillId="4" borderId="0" xfId="0" applyNumberFormat="1" applyFont="1" applyFill="1"/>
    <xf numFmtId="0" fontId="5" fillId="4" borderId="0" xfId="0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10" fontId="5" fillId="4" borderId="0" xfId="3" applyNumberFormat="1" applyFont="1" applyFill="1" applyAlignment="1">
      <alignment horizontal="right"/>
    </xf>
    <xf numFmtId="0" fontId="6" fillId="4" borderId="0" xfId="0" applyFont="1" applyFill="1"/>
    <xf numFmtId="0" fontId="5" fillId="4" borderId="0" xfId="0" applyFont="1" applyFill="1" applyAlignment="1">
      <alignment horizontal="center"/>
    </xf>
    <xf numFmtId="10" fontId="5" fillId="9" borderId="0" xfId="0" applyNumberFormat="1" applyFont="1" applyFill="1"/>
    <xf numFmtId="0" fontId="5" fillId="9" borderId="0" xfId="0" applyFont="1" applyFill="1"/>
    <xf numFmtId="0" fontId="7" fillId="0" borderId="0" xfId="0" applyFont="1" applyAlignment="1">
      <alignment wrapText="1"/>
    </xf>
    <xf numFmtId="10" fontId="33" fillId="10" borderId="38" xfId="2" applyNumberFormat="1" applyFont="1" applyFill="1" applyBorder="1" applyAlignment="1" applyProtection="1">
      <alignment horizontal="right"/>
      <protection locked="0"/>
    </xf>
    <xf numFmtId="2" fontId="8" fillId="0" borderId="0" xfId="0" applyNumberFormat="1" applyFont="1"/>
    <xf numFmtId="0" fontId="8" fillId="0" borderId="0" xfId="0" applyFont="1" applyProtection="1">
      <protection locked="0"/>
    </xf>
    <xf numFmtId="0" fontId="40" fillId="16" borderId="0" xfId="0" applyFont="1" applyFill="1" applyAlignment="1">
      <alignment horizontal="center" vertical="center"/>
    </xf>
    <xf numFmtId="0" fontId="2" fillId="0" borderId="37" xfId="0" applyFont="1" applyBorder="1" applyAlignment="1">
      <alignment vertical="top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33" xfId="0" applyNumberFormat="1" applyFont="1" applyBorder="1" applyAlignment="1">
      <alignment vertical="center"/>
    </xf>
    <xf numFmtId="0" fontId="40" fillId="0" borderId="33" xfId="0" applyFont="1" applyBorder="1" applyAlignment="1">
      <alignment vertical="center"/>
    </xf>
    <xf numFmtId="4" fontId="40" fillId="0" borderId="3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67" xfId="0" applyFont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40" fillId="0" borderId="33" xfId="0" applyFont="1" applyBorder="1" applyAlignment="1">
      <alignment horizontal="right" vertical="center"/>
    </xf>
    <xf numFmtId="0" fontId="40" fillId="16" borderId="0" xfId="0" applyFont="1" applyFill="1" applyAlignment="1">
      <alignment horizontal="left" vertical="center"/>
    </xf>
    <xf numFmtId="4" fontId="5" fillId="4" borderId="0" xfId="0" applyNumberFormat="1" applyFont="1" applyFill="1"/>
    <xf numFmtId="0" fontId="68" fillId="8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54" fillId="5" borderId="12" xfId="0" applyFont="1" applyFill="1" applyBorder="1" applyAlignment="1">
      <alignment horizontal="center" vertical="center"/>
    </xf>
    <xf numFmtId="0" fontId="54" fillId="5" borderId="1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54" fillId="5" borderId="5" xfId="0" applyFont="1" applyFill="1" applyBorder="1" applyAlignment="1">
      <alignment horizontal="center" vertical="center"/>
    </xf>
    <xf numFmtId="0" fontId="54" fillId="5" borderId="6" xfId="0" applyFont="1" applyFill="1" applyBorder="1" applyAlignment="1">
      <alignment horizontal="center" vertical="center"/>
    </xf>
    <xf numFmtId="0" fontId="71" fillId="8" borderId="4" xfId="0" applyFont="1" applyFill="1" applyBorder="1" applyAlignment="1">
      <alignment horizontal="center" vertical="center"/>
    </xf>
    <xf numFmtId="0" fontId="76" fillId="4" borderId="5" xfId="0" applyFont="1" applyFill="1" applyBorder="1" applyAlignment="1">
      <alignment horizontal="center" vertical="center" wrapText="1"/>
    </xf>
    <xf numFmtId="0" fontId="76" fillId="4" borderId="55" xfId="0" applyFont="1" applyFill="1" applyBorder="1" applyAlignment="1">
      <alignment horizontal="center" vertical="center" wrapText="1"/>
    </xf>
    <xf numFmtId="0" fontId="76" fillId="4" borderId="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top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top"/>
    </xf>
    <xf numFmtId="0" fontId="70" fillId="8" borderId="4" xfId="0" applyFont="1" applyFill="1" applyBorder="1" applyAlignment="1">
      <alignment horizontal="center" vertical="center"/>
    </xf>
    <xf numFmtId="7" fontId="72" fillId="10" borderId="79" xfId="2" quotePrefix="1" applyNumberFormat="1" applyFont="1" applyFill="1" applyBorder="1" applyAlignment="1" applyProtection="1">
      <alignment horizontal="center" vertical="center"/>
    </xf>
    <xf numFmtId="7" fontId="72" fillId="10" borderId="38" xfId="2" quotePrefix="1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9" fillId="7" borderId="30" xfId="0" applyFont="1" applyFill="1" applyBorder="1" applyAlignment="1" applyProtection="1">
      <alignment horizontal="center" vertical="center" wrapText="1"/>
      <protection locked="0"/>
    </xf>
    <xf numFmtId="0" fontId="69" fillId="7" borderId="31" xfId="0" applyFont="1" applyFill="1" applyBorder="1" applyAlignment="1" applyProtection="1">
      <alignment horizontal="center" vertical="center" wrapText="1"/>
      <protection locked="0"/>
    </xf>
    <xf numFmtId="0" fontId="25" fillId="8" borderId="7" xfId="0" applyFont="1" applyFill="1" applyBorder="1" applyAlignment="1" applyProtection="1">
      <alignment horizontal="center" vertical="center"/>
      <protection locked="0"/>
    </xf>
    <xf numFmtId="0" fontId="25" fillId="8" borderId="8" xfId="0" applyFont="1" applyFill="1" applyBorder="1" applyAlignment="1" applyProtection="1">
      <alignment horizontal="center" vertical="center"/>
      <protection locked="0"/>
    </xf>
    <xf numFmtId="0" fontId="25" fillId="8" borderId="9" xfId="0" applyFont="1" applyFill="1" applyBorder="1" applyAlignment="1" applyProtection="1">
      <alignment horizontal="center" vertical="center"/>
      <protection locked="0"/>
    </xf>
    <xf numFmtId="0" fontId="25" fillId="8" borderId="10" xfId="0" applyFont="1" applyFill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left" shrinkToFit="1"/>
      <protection locked="0"/>
    </xf>
    <xf numFmtId="0" fontId="27" fillId="0" borderId="13" xfId="0" applyFont="1" applyBorder="1" applyAlignment="1" applyProtection="1">
      <alignment horizontal="left" shrinkToFit="1"/>
      <protection locked="0"/>
    </xf>
    <xf numFmtId="0" fontId="28" fillId="0" borderId="11" xfId="0" applyFont="1" applyBorder="1" applyAlignment="1" applyProtection="1">
      <alignment horizontal="left" shrinkToFit="1"/>
      <protection locked="0"/>
    </xf>
    <xf numFmtId="0" fontId="8" fillId="0" borderId="13" xfId="0" applyFont="1" applyBorder="1" applyAlignment="1" applyProtection="1">
      <alignment horizontal="left" shrinkToFit="1"/>
      <protection locked="0"/>
    </xf>
    <xf numFmtId="0" fontId="34" fillId="0" borderId="0" xfId="0" applyFont="1" applyAlignment="1">
      <alignment horizontal="center" vertical="center"/>
    </xf>
    <xf numFmtId="0" fontId="35" fillId="7" borderId="37" xfId="0" applyFont="1" applyFill="1" applyBorder="1" applyAlignment="1" applyProtection="1">
      <alignment horizontal="center"/>
      <protection locked="0"/>
    </xf>
    <xf numFmtId="0" fontId="35" fillId="7" borderId="38" xfId="0" applyFont="1" applyFill="1" applyBorder="1" applyAlignment="1" applyProtection="1">
      <alignment horizontal="center"/>
      <protection locked="0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33" xfId="0" applyFont="1" applyFill="1" applyBorder="1" applyAlignment="1" applyProtection="1">
      <alignment horizontal="center" vertical="center" wrapText="1"/>
      <protection locked="0"/>
    </xf>
    <xf numFmtId="0" fontId="25" fillId="7" borderId="8" xfId="0" applyFont="1" applyFill="1" applyBorder="1" applyAlignment="1" applyProtection="1">
      <alignment horizontal="center" vertical="center" wrapText="1"/>
      <protection locked="0"/>
    </xf>
    <xf numFmtId="0" fontId="25" fillId="7" borderId="58" xfId="0" applyFont="1" applyFill="1" applyBorder="1" applyAlignment="1" applyProtection="1">
      <alignment horizontal="center" vertical="center" wrapText="1"/>
      <protection locked="0"/>
    </xf>
    <xf numFmtId="0" fontId="25" fillId="7" borderId="0" xfId="0" applyFont="1" applyFill="1" applyAlignment="1" applyProtection="1">
      <alignment horizontal="center" vertical="center" wrapText="1"/>
      <protection locked="0"/>
    </xf>
    <xf numFmtId="0" fontId="25" fillId="7" borderId="59" xfId="0" applyFont="1" applyFill="1" applyBorder="1" applyAlignment="1" applyProtection="1">
      <alignment horizontal="center" vertical="center" wrapText="1"/>
      <protection locked="0"/>
    </xf>
    <xf numFmtId="0" fontId="25" fillId="7" borderId="9" xfId="0" applyFont="1" applyFill="1" applyBorder="1" applyAlignment="1" applyProtection="1">
      <alignment horizontal="center" vertical="center" wrapText="1"/>
      <protection locked="0"/>
    </xf>
    <xf numFmtId="0" fontId="25" fillId="7" borderId="51" xfId="0" applyFont="1" applyFill="1" applyBorder="1" applyAlignment="1" applyProtection="1">
      <alignment horizontal="center" vertical="center" wrapText="1"/>
      <protection locked="0"/>
    </xf>
    <xf numFmtId="0" fontId="25" fillId="7" borderId="1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57" fillId="9" borderId="68" xfId="0" applyFont="1" applyFill="1" applyBorder="1" applyAlignment="1">
      <alignment horizontal="center" vertical="top"/>
    </xf>
    <xf numFmtId="0" fontId="57" fillId="9" borderId="69" xfId="0" applyFont="1" applyFill="1" applyBorder="1" applyAlignment="1">
      <alignment horizontal="center" vertical="top"/>
    </xf>
    <xf numFmtId="0" fontId="57" fillId="9" borderId="70" xfId="0" applyFont="1" applyFill="1" applyBorder="1" applyAlignment="1">
      <alignment horizontal="center" vertical="top"/>
    </xf>
    <xf numFmtId="0" fontId="59" fillId="9" borderId="46" xfId="0" applyFont="1" applyFill="1" applyBorder="1" applyAlignment="1">
      <alignment horizontal="center" vertical="center"/>
    </xf>
    <xf numFmtId="0" fontId="59" fillId="9" borderId="74" xfId="0" applyFont="1" applyFill="1" applyBorder="1" applyAlignment="1">
      <alignment horizontal="center" vertical="center"/>
    </xf>
    <xf numFmtId="0" fontId="57" fillId="9" borderId="45" xfId="0" applyFont="1" applyFill="1" applyBorder="1" applyAlignment="1">
      <alignment horizontal="center" vertical="top"/>
    </xf>
    <xf numFmtId="0" fontId="57" fillId="9" borderId="72" xfId="0" applyFont="1" applyFill="1" applyBorder="1" applyAlignment="1">
      <alignment horizontal="center" vertical="top"/>
    </xf>
  </cellXfs>
  <cellStyles count="4">
    <cellStyle name="Énfasis6" xfId="1" builtinId="49"/>
    <cellStyle name="Moneda" xfId="2" builtinId="4"/>
    <cellStyle name="Normal" xfId="0" builtinId="0"/>
    <cellStyle name="Porcentaje" xfId="3" builtinId="5"/>
  </cellStyles>
  <dxfs count="11">
    <dxf>
      <font>
        <b/>
        <i val="0"/>
        <color rgb="FFFF0000"/>
      </font>
    </dxf>
    <dxf>
      <font>
        <b/>
        <i val="0"/>
        <color rgb="FFFF0000"/>
      </font>
    </dxf>
    <dxf>
      <font>
        <color rgb="FFC0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99"/>
      <color rgb="FF1F916E"/>
      <color rgb="FF000080"/>
      <color rgb="FFFFCCCC"/>
      <color rgb="FF000099"/>
      <color rgb="FFFFC7CE"/>
      <color rgb="FFFFF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31" fmlaRange="$M$5:$M$9" noThreeD="1" sel="5" val="0"/>
</file>

<file path=xl/ctrlProps/ctrlProp2.xml><?xml version="1.0" encoding="utf-8"?>
<formControlPr xmlns="http://schemas.microsoft.com/office/spreadsheetml/2009/9/main" objectType="Drop" dropStyle="combo" dx="31" fmlaLink="$G$31" fmlaRange="$F$31:$F$32" noThreeD="1" sel="1" val="0"/>
</file>

<file path=xl/ctrlProps/ctrlProp3.xml><?xml version="1.0" encoding="utf-8"?>
<formControlPr xmlns="http://schemas.microsoft.com/office/spreadsheetml/2009/9/main" objectType="Drop" dropStyle="combo" dx="31" fmlaRange="$M$20:M$23" noThreeD="1" sel="0" val="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16</xdr:row>
      <xdr:rowOff>304800</xdr:rowOff>
    </xdr:from>
    <xdr:to>
      <xdr:col>6</xdr:col>
      <xdr:colOff>85725</xdr:colOff>
      <xdr:row>18</xdr:row>
      <xdr:rowOff>295275</xdr:rowOff>
    </xdr:to>
    <xdr:sp macro="" textlink="">
      <xdr:nvSpPr>
        <xdr:cNvPr id="2" name="Clau de tancamen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210550" y="5029200"/>
          <a:ext cx="47625" cy="6191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9525</xdr:rowOff>
        </xdr:from>
        <xdr:to>
          <xdr:col>5</xdr:col>
          <xdr:colOff>2428875</xdr:colOff>
          <xdr:row>17</xdr:row>
          <xdr:rowOff>219075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47625</xdr:colOff>
      <xdr:row>19</xdr:row>
      <xdr:rowOff>47624</xdr:rowOff>
    </xdr:from>
    <xdr:to>
      <xdr:col>3</xdr:col>
      <xdr:colOff>93344</xdr:colOff>
      <xdr:row>21</xdr:row>
      <xdr:rowOff>152399</xdr:rowOff>
    </xdr:to>
    <xdr:sp macro="" textlink="">
      <xdr:nvSpPr>
        <xdr:cNvPr id="2" name="Clau d'obertur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971675" y="5333999"/>
          <a:ext cx="45719" cy="5619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</xdr:row>
          <xdr:rowOff>0</xdr:rowOff>
        </xdr:from>
        <xdr:to>
          <xdr:col>5</xdr:col>
          <xdr:colOff>2447925</xdr:colOff>
          <xdr:row>13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23</xdr:row>
          <xdr:rowOff>9525</xdr:rowOff>
        </xdr:from>
        <xdr:to>
          <xdr:col>7</xdr:col>
          <xdr:colOff>104775</xdr:colOff>
          <xdr:row>24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4.bin"/><Relationship Id="rId9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10" Type="http://schemas.openxmlformats.org/officeDocument/2006/relationships/comments" Target="../comments2.xml"/><Relationship Id="rId4" Type="http://schemas.openxmlformats.org/officeDocument/2006/relationships/printerSettings" Target="../printerSettings/printerSettings11.bin"/><Relationship Id="rId9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comments" Target="../comments3.xml"/><Relationship Id="rId5" Type="http://schemas.openxmlformats.org/officeDocument/2006/relationships/printerSettings" Target="../printerSettings/printerSettings19.bin"/><Relationship Id="rId10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18.bin"/><Relationship Id="rId9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13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12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11" Type="http://schemas.openxmlformats.org/officeDocument/2006/relationships/ctrlProp" Target="../ctrlProps/ctrlProp1.xml"/><Relationship Id="rId5" Type="http://schemas.openxmlformats.org/officeDocument/2006/relationships/printerSettings" Target="../printerSettings/printerSettings26.bin"/><Relationship Id="rId10" Type="http://schemas.openxmlformats.org/officeDocument/2006/relationships/vmlDrawing" Target="../drawings/vmlDrawing8.vml"/><Relationship Id="rId4" Type="http://schemas.openxmlformats.org/officeDocument/2006/relationships/printerSettings" Target="../printerSettings/printerSettings25.bin"/><Relationship Id="rId9" Type="http://schemas.openxmlformats.org/officeDocument/2006/relationships/vmlDrawing" Target="../drawings/vmlDrawing7.v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9.vml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0.vml"/><Relationship Id="rId3" Type="http://schemas.openxmlformats.org/officeDocument/2006/relationships/printerSettings" Target="../printerSettings/printerSettings38.bin"/><Relationship Id="rId7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6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7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Relationship Id="rId6" Type="http://schemas.openxmlformats.org/officeDocument/2006/relationships/printerSettings" Target="../printerSettings/printerSettings55.bin"/><Relationship Id="rId5" Type="http://schemas.openxmlformats.org/officeDocument/2006/relationships/printerSettings" Target="../printerSettings/printerSettings54.bin"/><Relationship Id="rId4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5">
    <tabColor theme="5" tint="0.39997558519241921"/>
    <pageSetUpPr autoPageBreaks="0" fitToPage="1"/>
  </sheetPr>
  <dimension ref="A1:EC486"/>
  <sheetViews>
    <sheetView showZeros="0" topLeftCell="B1" zoomScaleNormal="100" zoomScaleSheetLayoutView="80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D8" sqref="D8"/>
    </sheetView>
  </sheetViews>
  <sheetFormatPr baseColWidth="10" defaultColWidth="9.140625" defaultRowHeight="15" x14ac:dyDescent="0.25"/>
  <cols>
    <col min="1" max="1" width="10.42578125" hidden="1" customWidth="1"/>
    <col min="2" max="2" width="11.42578125" style="52" customWidth="1"/>
    <col min="3" max="3" width="59" customWidth="1"/>
    <col min="4" max="4" width="23.5703125" customWidth="1"/>
    <col min="5" max="5" width="3.85546875" style="52" customWidth="1"/>
    <col min="6" max="6" width="4.140625" style="52" customWidth="1"/>
    <col min="7" max="7" width="10.42578125" customWidth="1"/>
    <col min="8" max="8" width="30.5703125" customWidth="1"/>
    <col min="9" max="9" width="9.140625" style="52"/>
    <col min="11" max="11" width="9.5703125" style="52" customWidth="1"/>
    <col min="12" max="13" width="15.5703125" customWidth="1"/>
    <col min="14" max="15" width="18.5703125" customWidth="1"/>
    <col min="16" max="16" width="10.42578125" hidden="1" customWidth="1"/>
    <col min="17" max="17" width="10" hidden="1" customWidth="1"/>
    <col min="19" max="19" width="10.42578125" hidden="1" customWidth="1"/>
    <col min="20" max="20" width="9.140625" style="60"/>
    <col min="21" max="21" width="5.85546875" hidden="1" customWidth="1"/>
    <col min="133" max="133" width="12.140625" hidden="1" customWidth="1"/>
  </cols>
  <sheetData>
    <row r="1" spans="1:133" ht="28.5" x14ac:dyDescent="0.45">
      <c r="A1" s="113"/>
      <c r="B1" s="341" t="str">
        <f>Portada!B1</f>
        <v>Actualització a: 12/02/2026</v>
      </c>
      <c r="C1" s="341"/>
      <c r="D1" s="342" t="s">
        <v>624</v>
      </c>
      <c r="E1" s="342"/>
      <c r="F1" s="342"/>
      <c r="G1" s="342"/>
      <c r="H1" s="342"/>
      <c r="I1" s="342"/>
      <c r="J1" s="342"/>
      <c r="K1" s="342"/>
      <c r="L1" s="114"/>
      <c r="M1" s="114"/>
      <c r="N1" s="114"/>
      <c r="O1" s="114"/>
      <c r="T1" s="20"/>
    </row>
    <row r="2" spans="1:133" ht="21" x14ac:dyDescent="0.25">
      <c r="A2" s="343" t="s">
        <v>193</v>
      </c>
      <c r="B2" s="343"/>
      <c r="C2" s="343"/>
      <c r="D2" s="343" t="s">
        <v>194</v>
      </c>
      <c r="E2" s="344" t="s">
        <v>205</v>
      </c>
      <c r="F2" s="345"/>
      <c r="G2" s="272" t="s">
        <v>668</v>
      </c>
      <c r="H2" s="346" t="s">
        <v>196</v>
      </c>
      <c r="I2" s="343" t="s">
        <v>233</v>
      </c>
      <c r="J2" s="343"/>
      <c r="K2" s="347" t="s">
        <v>635</v>
      </c>
      <c r="L2" s="343" t="s">
        <v>235</v>
      </c>
      <c r="M2" s="343"/>
      <c r="N2" s="343" t="s">
        <v>234</v>
      </c>
      <c r="O2" s="343"/>
      <c r="P2" s="343" t="s">
        <v>202</v>
      </c>
      <c r="Q2" s="343"/>
      <c r="R2" s="24"/>
      <c r="S2" s="95" t="s">
        <v>199</v>
      </c>
      <c r="T2" s="20"/>
      <c r="U2" s="95" t="s">
        <v>199</v>
      </c>
    </row>
    <row r="3" spans="1:133" ht="21" x14ac:dyDescent="0.25">
      <c r="A3" s="343"/>
      <c r="B3" s="343"/>
      <c r="C3" s="343"/>
      <c r="D3" s="343"/>
      <c r="E3" s="25" t="s">
        <v>206</v>
      </c>
      <c r="F3" s="25" t="s">
        <v>207</v>
      </c>
      <c r="G3" s="292" t="s">
        <v>669</v>
      </c>
      <c r="H3" s="346"/>
      <c r="I3" s="26" t="s">
        <v>197</v>
      </c>
      <c r="J3" s="26" t="s">
        <v>198</v>
      </c>
      <c r="K3" s="348"/>
      <c r="L3" s="104" t="s">
        <v>236</v>
      </c>
      <c r="M3" s="104" t="s">
        <v>199</v>
      </c>
      <c r="N3" s="104" t="s">
        <v>200</v>
      </c>
      <c r="O3" s="104" t="s">
        <v>201</v>
      </c>
      <c r="P3" s="27" t="s">
        <v>203</v>
      </c>
      <c r="Q3" s="27" t="s">
        <v>204</v>
      </c>
      <c r="R3" s="28"/>
      <c r="S3" s="96"/>
      <c r="T3" s="20"/>
      <c r="U3" s="106" t="s">
        <v>615</v>
      </c>
    </row>
    <row r="4" spans="1:133" ht="21" x14ac:dyDescent="0.25">
      <c r="A4" s="28"/>
      <c r="B4" s="28"/>
      <c r="C4" s="28"/>
      <c r="D4" s="273"/>
      <c r="E4" s="24"/>
      <c r="F4" s="24"/>
      <c r="G4" s="24"/>
      <c r="H4" s="28"/>
      <c r="I4" s="29"/>
      <c r="J4" s="29"/>
      <c r="K4" s="30"/>
      <c r="L4" s="30"/>
      <c r="M4" s="30"/>
      <c r="N4" s="20"/>
      <c r="O4" s="20"/>
      <c r="P4" s="20"/>
      <c r="Q4" s="20"/>
      <c r="R4" s="28"/>
      <c r="S4" s="28"/>
      <c r="T4" s="20"/>
      <c r="U4" s="28"/>
      <c r="EC4" s="20"/>
    </row>
    <row r="5" spans="1:133" ht="18.75" x14ac:dyDescent="0.3">
      <c r="A5" s="21"/>
      <c r="B5" s="31"/>
      <c r="C5" s="32" t="s">
        <v>243</v>
      </c>
      <c r="D5" s="33"/>
      <c r="E5" s="31"/>
      <c r="F5" s="31"/>
      <c r="G5" s="20"/>
      <c r="H5" s="20"/>
      <c r="I5" s="31"/>
      <c r="J5" s="20"/>
      <c r="K5" s="31"/>
      <c r="L5" s="20"/>
      <c r="M5" s="20"/>
      <c r="N5" s="20"/>
      <c r="O5" s="20"/>
      <c r="P5" s="20"/>
      <c r="Q5" s="20"/>
      <c r="R5" s="20"/>
      <c r="S5" s="20"/>
      <c r="T5" s="20"/>
      <c r="U5" s="20"/>
      <c r="EC5" s="20"/>
    </row>
    <row r="6" spans="1:133" x14ac:dyDescent="0.25">
      <c r="A6" s="20"/>
      <c r="B6" s="42" t="s">
        <v>0</v>
      </c>
      <c r="C6" s="20"/>
      <c r="D6" s="20" t="s">
        <v>3</v>
      </c>
      <c r="E6" s="31"/>
      <c r="F6" s="31"/>
      <c r="G6" s="20"/>
      <c r="H6" s="20"/>
      <c r="I6" s="31"/>
      <c r="J6" s="20"/>
      <c r="K6" s="31"/>
      <c r="L6" s="20"/>
      <c r="M6" s="20"/>
      <c r="N6" s="20"/>
      <c r="O6" s="20"/>
      <c r="P6" s="20"/>
      <c r="Q6" s="20"/>
      <c r="R6" s="20"/>
      <c r="S6" s="20"/>
      <c r="T6" s="20"/>
      <c r="U6" s="20"/>
      <c r="EC6" s="20"/>
    </row>
    <row r="7" spans="1:133" x14ac:dyDescent="0.25">
      <c r="B7" s="41" t="s">
        <v>1</v>
      </c>
      <c r="C7" s="34" t="s">
        <v>2</v>
      </c>
      <c r="D7" s="20"/>
      <c r="E7" s="31"/>
      <c r="F7" s="31"/>
      <c r="G7" s="36"/>
      <c r="H7" s="20"/>
      <c r="I7" s="70"/>
      <c r="J7" s="20"/>
      <c r="K7" s="31"/>
      <c r="L7" s="22"/>
      <c r="M7" s="22"/>
      <c r="N7" s="22"/>
      <c r="O7" s="22"/>
      <c r="P7" s="22"/>
      <c r="Q7" s="22"/>
      <c r="R7" s="20"/>
      <c r="S7" s="20"/>
      <c r="T7" s="20"/>
      <c r="U7" s="20"/>
      <c r="EC7" s="22"/>
    </row>
    <row r="8" spans="1:133" x14ac:dyDescent="0.25">
      <c r="B8" s="160" t="s">
        <v>4</v>
      </c>
      <c r="C8" s="161" t="s">
        <v>244</v>
      </c>
      <c r="D8" s="162"/>
      <c r="E8" s="163"/>
      <c r="F8" s="164"/>
      <c r="G8" s="165"/>
      <c r="H8" s="162"/>
      <c r="I8" s="164"/>
      <c r="J8" s="162"/>
      <c r="K8" s="163"/>
      <c r="L8" s="165"/>
      <c r="M8" s="166"/>
      <c r="N8" s="167">
        <f>(IF(G8=0,1,G8)*IF(I8=0,1,I8)*L8 )+M8*IF(G8=0,1,G8)*IF(I8=0,1,I8)</f>
        <v>0</v>
      </c>
      <c r="O8" s="168">
        <f>N8/Portada!$F$15</f>
        <v>0</v>
      </c>
      <c r="P8" s="23"/>
      <c r="Q8" s="23"/>
      <c r="R8" s="20"/>
      <c r="S8" s="94">
        <f>M8*IF(G8=0,1,G8)*IF(I8=0,1,I8)</f>
        <v>0</v>
      </c>
      <c r="T8" s="20"/>
      <c r="U8" s="28"/>
      <c r="EC8" s="39">
        <f>(IF(G8=0,1,G8)*IF(I8=0,1,I8)*L8 )+M8*IF(G8=0,1,G8)*IF(I8=0,1,I8)</f>
        <v>0</v>
      </c>
    </row>
    <row r="9" spans="1:133" x14ac:dyDescent="0.25">
      <c r="A9" s="20"/>
      <c r="B9" s="153" t="s">
        <v>5</v>
      </c>
      <c r="C9" s="154" t="s">
        <v>613</v>
      </c>
      <c r="D9" s="155"/>
      <c r="E9" s="156"/>
      <c r="F9" s="157"/>
      <c r="G9" s="158"/>
      <c r="H9" s="155"/>
      <c r="I9" s="157"/>
      <c r="J9" s="155"/>
      <c r="K9" s="156"/>
      <c r="L9" s="158"/>
      <c r="M9" s="159"/>
      <c r="N9" s="151">
        <f t="shared" ref="N9:N17" si="0">(IF(G9=0,1,G9)*IF(I9=0,1,I9)*L9 )+M9*IF(G9=0,1,G9)*IF(I9=0,1,I9)</f>
        <v>0</v>
      </c>
      <c r="O9" s="152">
        <f>N9/Portada!$F$15</f>
        <v>0</v>
      </c>
      <c r="P9" s="23"/>
      <c r="Q9" s="23"/>
      <c r="R9" s="20"/>
      <c r="S9" s="94">
        <f t="shared" ref="S9:S17" si="1">M9*IF(G9=0,1,G9)*IF(I9=0,1,I9)</f>
        <v>0</v>
      </c>
      <c r="T9" s="20"/>
      <c r="U9" s="28"/>
      <c r="EC9" s="39">
        <f t="shared" ref="EC9:EC17" si="2">(IF(G9=0,1,G9)*IF(I9=0,1,I9)*L9 )+M9*IF(G9=0,1,G9)*IF(I9=0,1,I9)</f>
        <v>0</v>
      </c>
    </row>
    <row r="10" spans="1:133" x14ac:dyDescent="0.25">
      <c r="A10" s="20"/>
      <c r="B10" s="144" t="s">
        <v>6</v>
      </c>
      <c r="C10" s="145" t="s">
        <v>9</v>
      </c>
      <c r="D10" s="146"/>
      <c r="E10" s="147"/>
      <c r="F10" s="148"/>
      <c r="G10" s="149"/>
      <c r="H10" s="146"/>
      <c r="I10" s="148"/>
      <c r="J10" s="146"/>
      <c r="K10" s="147"/>
      <c r="L10" s="149"/>
      <c r="M10" s="150"/>
      <c r="N10" s="151">
        <f t="shared" si="0"/>
        <v>0</v>
      </c>
      <c r="O10" s="152">
        <f>N10/Portada!$F$15</f>
        <v>0</v>
      </c>
      <c r="P10" s="23"/>
      <c r="Q10" s="23"/>
      <c r="R10" s="20"/>
      <c r="S10" s="94">
        <f t="shared" si="1"/>
        <v>0</v>
      </c>
      <c r="T10" s="20"/>
      <c r="U10" s="20"/>
      <c r="EC10" s="39">
        <f t="shared" si="2"/>
        <v>0</v>
      </c>
    </row>
    <row r="11" spans="1:133" x14ac:dyDescent="0.25">
      <c r="A11" s="20"/>
      <c r="B11" s="153" t="s">
        <v>7</v>
      </c>
      <c r="C11" s="154" t="s">
        <v>553</v>
      </c>
      <c r="D11" s="155"/>
      <c r="E11" s="156"/>
      <c r="F11" s="157"/>
      <c r="G11" s="158"/>
      <c r="H11" s="155"/>
      <c r="I11" s="157"/>
      <c r="J11" s="155"/>
      <c r="K11" s="156"/>
      <c r="L11" s="158"/>
      <c r="M11" s="159"/>
      <c r="N11" s="151">
        <f t="shared" si="0"/>
        <v>0</v>
      </c>
      <c r="O11" s="152">
        <f>N11/Portada!$F$15</f>
        <v>0</v>
      </c>
      <c r="P11" s="23"/>
      <c r="Q11" s="23"/>
      <c r="R11" s="20"/>
      <c r="S11" s="94">
        <f t="shared" si="1"/>
        <v>0</v>
      </c>
      <c r="T11" s="20"/>
      <c r="U11" s="20"/>
      <c r="EC11" s="39">
        <f t="shared" si="2"/>
        <v>0</v>
      </c>
    </row>
    <row r="12" spans="1:133" x14ac:dyDescent="0.25">
      <c r="A12" s="20"/>
      <c r="B12" s="144" t="s">
        <v>8</v>
      </c>
      <c r="C12" s="145" t="s">
        <v>245</v>
      </c>
      <c r="D12" s="146"/>
      <c r="E12" s="147"/>
      <c r="F12" s="148"/>
      <c r="G12" s="149"/>
      <c r="H12" s="146"/>
      <c r="I12" s="148"/>
      <c r="J12" s="146"/>
      <c r="K12" s="147"/>
      <c r="L12" s="149"/>
      <c r="M12" s="150"/>
      <c r="N12" s="151">
        <f t="shared" si="0"/>
        <v>0</v>
      </c>
      <c r="O12" s="152">
        <f>N12/Portada!$F$15</f>
        <v>0</v>
      </c>
      <c r="P12" s="23"/>
      <c r="Q12" s="23"/>
      <c r="R12" s="20"/>
      <c r="S12" s="94">
        <f t="shared" si="1"/>
        <v>0</v>
      </c>
      <c r="T12" s="20"/>
      <c r="U12" s="20"/>
      <c r="EC12" s="39">
        <f t="shared" si="2"/>
        <v>0</v>
      </c>
    </row>
    <row r="13" spans="1:133" x14ac:dyDescent="0.25">
      <c r="A13" s="20"/>
      <c r="B13" s="153" t="s">
        <v>330</v>
      </c>
      <c r="C13" s="154" t="s">
        <v>554</v>
      </c>
      <c r="D13" s="155"/>
      <c r="E13" s="156"/>
      <c r="F13" s="157"/>
      <c r="G13" s="158"/>
      <c r="H13" s="155"/>
      <c r="I13" s="157"/>
      <c r="J13" s="155"/>
      <c r="K13" s="156"/>
      <c r="L13" s="158"/>
      <c r="M13" s="159"/>
      <c r="N13" s="151">
        <f t="shared" si="0"/>
        <v>0</v>
      </c>
      <c r="O13" s="152">
        <f>N13/Portada!$F$15</f>
        <v>0</v>
      </c>
      <c r="P13" s="23"/>
      <c r="Q13" s="23"/>
      <c r="R13" s="20"/>
      <c r="S13" s="94">
        <f t="shared" si="1"/>
        <v>0</v>
      </c>
      <c r="T13" s="20"/>
      <c r="U13" s="20"/>
      <c r="EC13" s="39">
        <f t="shared" si="2"/>
        <v>0</v>
      </c>
    </row>
    <row r="14" spans="1:133" x14ac:dyDescent="0.25">
      <c r="A14" s="20"/>
      <c r="B14" s="144" t="s">
        <v>331</v>
      </c>
      <c r="C14" s="145" t="s">
        <v>555</v>
      </c>
      <c r="D14" s="146"/>
      <c r="E14" s="147"/>
      <c r="F14" s="148"/>
      <c r="G14" s="149"/>
      <c r="H14" s="146"/>
      <c r="I14" s="148"/>
      <c r="J14" s="146"/>
      <c r="K14" s="147"/>
      <c r="L14" s="149"/>
      <c r="M14" s="150"/>
      <c r="N14" s="151">
        <f t="shared" si="0"/>
        <v>0</v>
      </c>
      <c r="O14" s="152">
        <f>N14/Portada!$F$15</f>
        <v>0</v>
      </c>
      <c r="P14" s="23"/>
      <c r="Q14" s="23"/>
      <c r="R14" s="20"/>
      <c r="S14" s="94">
        <f t="shared" si="1"/>
        <v>0</v>
      </c>
      <c r="T14" s="20"/>
      <c r="U14" s="20"/>
      <c r="EC14" s="39">
        <f t="shared" si="2"/>
        <v>0</v>
      </c>
    </row>
    <row r="15" spans="1:133" x14ac:dyDescent="0.25">
      <c r="A15" s="20"/>
      <c r="B15" s="153" t="s">
        <v>332</v>
      </c>
      <c r="C15" s="143"/>
      <c r="D15" s="155"/>
      <c r="E15" s="156"/>
      <c r="F15" s="157"/>
      <c r="G15" s="158"/>
      <c r="H15" s="155"/>
      <c r="I15" s="157"/>
      <c r="J15" s="155"/>
      <c r="K15" s="156"/>
      <c r="L15" s="158"/>
      <c r="M15" s="159"/>
      <c r="N15" s="151">
        <f t="shared" si="0"/>
        <v>0</v>
      </c>
      <c r="O15" s="152">
        <f>N15/Portada!$F$15</f>
        <v>0</v>
      </c>
      <c r="P15" s="23"/>
      <c r="Q15" s="23"/>
      <c r="R15" s="20"/>
      <c r="S15" s="94">
        <f t="shared" si="1"/>
        <v>0</v>
      </c>
      <c r="T15" s="20"/>
      <c r="U15" s="20"/>
      <c r="EC15" s="39">
        <f t="shared" si="2"/>
        <v>0</v>
      </c>
    </row>
    <row r="16" spans="1:133" x14ac:dyDescent="0.25">
      <c r="A16" s="20"/>
      <c r="B16" s="144" t="s">
        <v>556</v>
      </c>
      <c r="C16" s="143"/>
      <c r="D16" s="146"/>
      <c r="E16" s="147"/>
      <c r="F16" s="148"/>
      <c r="G16" s="149"/>
      <c r="H16" s="146"/>
      <c r="I16" s="148"/>
      <c r="J16" s="146"/>
      <c r="K16" s="147"/>
      <c r="L16" s="149"/>
      <c r="M16" s="150"/>
      <c r="N16" s="151">
        <f t="shared" si="0"/>
        <v>0</v>
      </c>
      <c r="O16" s="152">
        <f>N16/Portada!$F$15</f>
        <v>0</v>
      </c>
      <c r="P16" s="23"/>
      <c r="Q16" s="23"/>
      <c r="R16" s="20"/>
      <c r="S16" s="94">
        <f t="shared" si="1"/>
        <v>0</v>
      </c>
      <c r="T16" s="20"/>
      <c r="U16" s="20"/>
      <c r="EC16" s="39">
        <f t="shared" si="2"/>
        <v>0</v>
      </c>
    </row>
    <row r="17" spans="1:133" x14ac:dyDescent="0.25">
      <c r="A17" s="20"/>
      <c r="B17" s="169" t="s">
        <v>557</v>
      </c>
      <c r="C17" s="143"/>
      <c r="D17" s="170"/>
      <c r="E17" s="171"/>
      <c r="F17" s="172"/>
      <c r="G17" s="173"/>
      <c r="H17" s="170"/>
      <c r="I17" s="172"/>
      <c r="J17" s="170"/>
      <c r="K17" s="171"/>
      <c r="L17" s="173"/>
      <c r="M17" s="174"/>
      <c r="N17" s="175">
        <f t="shared" si="0"/>
        <v>0</v>
      </c>
      <c r="O17" s="176">
        <f>N17/Portada!$F$15</f>
        <v>0</v>
      </c>
      <c r="P17" s="23"/>
      <c r="Q17" s="23"/>
      <c r="R17" s="20"/>
      <c r="S17" s="94">
        <f t="shared" si="1"/>
        <v>0</v>
      </c>
      <c r="T17" s="20"/>
      <c r="U17" s="20"/>
      <c r="EC17" s="39">
        <f t="shared" si="2"/>
        <v>0</v>
      </c>
    </row>
    <row r="18" spans="1:133" ht="15.75" thickBot="1" x14ac:dyDescent="0.3">
      <c r="A18" s="20"/>
      <c r="B18" s="37"/>
      <c r="C18" s="133" t="str">
        <f>"TOTAL " &amp;" " &amp; B7 &amp; " " &amp; (C7)</f>
        <v>TOTAL  01.01. Guió</v>
      </c>
      <c r="D18" s="134"/>
      <c r="E18" s="135"/>
      <c r="F18" s="135"/>
      <c r="G18" s="134"/>
      <c r="H18" s="134"/>
      <c r="I18" s="135"/>
      <c r="J18" s="134"/>
      <c r="K18" s="135"/>
      <c r="L18" s="141"/>
      <c r="M18" s="141"/>
      <c r="N18" s="136">
        <f>SUM(N8:N17)</f>
        <v>0</v>
      </c>
      <c r="O18" s="136">
        <f>SUM(O8:O17)</f>
        <v>0</v>
      </c>
      <c r="P18" s="40">
        <f>SUM(P8:P17)</f>
        <v>0</v>
      </c>
      <c r="Q18" s="40">
        <f>SUM(Q8:Q17)</f>
        <v>0</v>
      </c>
      <c r="R18" s="20"/>
      <c r="S18" s="40">
        <f>SUM(S8:S17)</f>
        <v>0</v>
      </c>
      <c r="T18" s="20"/>
      <c r="U18" s="20"/>
      <c r="EC18" s="40">
        <f>SUM(EC8:EC17)</f>
        <v>0</v>
      </c>
    </row>
    <row r="19" spans="1:133" x14ac:dyDescent="0.25">
      <c r="B19" s="42" t="s">
        <v>0</v>
      </c>
      <c r="C19" s="20"/>
      <c r="D19" s="35"/>
      <c r="E19" s="31"/>
      <c r="F19" s="31"/>
      <c r="G19" s="20"/>
      <c r="H19" s="20"/>
      <c r="I19" s="31"/>
      <c r="J19" s="20"/>
      <c r="K19" s="31"/>
      <c r="L19" s="20"/>
      <c r="M19" s="20"/>
      <c r="N19" s="20"/>
      <c r="O19" s="20"/>
      <c r="P19" s="20"/>
      <c r="Q19" s="20"/>
      <c r="R19" s="20"/>
      <c r="S19" s="20"/>
      <c r="T19" s="20"/>
      <c r="U19" s="20"/>
      <c r="EC19" s="20"/>
    </row>
    <row r="20" spans="1:133" x14ac:dyDescent="0.25">
      <c r="A20" s="20"/>
      <c r="B20" s="41" t="s">
        <v>10</v>
      </c>
      <c r="C20" s="34" t="s">
        <v>11</v>
      </c>
      <c r="D20" s="20"/>
      <c r="E20" s="31"/>
      <c r="F20" s="31"/>
      <c r="G20" s="20"/>
      <c r="H20" s="20"/>
      <c r="I20" s="31"/>
      <c r="J20" s="20"/>
      <c r="K20" s="31"/>
      <c r="L20" s="20"/>
      <c r="M20" s="20"/>
      <c r="N20" s="20"/>
      <c r="O20" s="20"/>
      <c r="P20" s="20"/>
      <c r="Q20" s="20"/>
      <c r="R20" s="20"/>
      <c r="S20" s="20"/>
      <c r="T20" s="20"/>
      <c r="U20" s="20"/>
      <c r="EC20" s="20"/>
    </row>
    <row r="21" spans="1:133" x14ac:dyDescent="0.25">
      <c r="A21" s="34"/>
      <c r="B21" s="160" t="s">
        <v>12</v>
      </c>
      <c r="C21" s="161" t="s">
        <v>246</v>
      </c>
      <c r="D21" s="162"/>
      <c r="E21" s="163"/>
      <c r="F21" s="164"/>
      <c r="G21" s="165"/>
      <c r="H21" s="162"/>
      <c r="I21" s="164"/>
      <c r="J21" s="162"/>
      <c r="K21" s="163"/>
      <c r="L21" s="165"/>
      <c r="M21" s="166"/>
      <c r="N21" s="167">
        <f t="shared" ref="N21:N26" si="3">(IF(G21=0,1,G21)*IF(I21=0,1,I21)*L21 )+M21*IF(G21=0,1,G21)*IF(I21=0,1,I21)</f>
        <v>0</v>
      </c>
      <c r="O21" s="168">
        <f>N21/Portada!$F$15</f>
        <v>0</v>
      </c>
      <c r="P21" s="23"/>
      <c r="Q21" s="23"/>
      <c r="R21" s="20"/>
      <c r="S21" s="94">
        <f t="shared" ref="S21:S26" si="4">M21*IF(G21=0,1,G21)*IF(I21=0,1,I21)</f>
        <v>0</v>
      </c>
      <c r="T21" s="20"/>
      <c r="U21" s="20"/>
      <c r="EC21" s="39">
        <f t="shared" ref="EC21:EC26" si="5">(IF(G21=0,1,G21)*IF(I21=0,1,I21)*L21 )+M21*IF(G21=0,1,G21)*IF(I21=0,1,I21)</f>
        <v>0</v>
      </c>
    </row>
    <row r="22" spans="1:133" x14ac:dyDescent="0.25">
      <c r="A22" s="34"/>
      <c r="B22" s="153" t="s">
        <v>13</v>
      </c>
      <c r="C22" s="154" t="s">
        <v>17</v>
      </c>
      <c r="D22" s="155"/>
      <c r="E22" s="156"/>
      <c r="F22" s="157"/>
      <c r="G22" s="158"/>
      <c r="H22" s="155"/>
      <c r="I22" s="157"/>
      <c r="J22" s="155"/>
      <c r="K22" s="156"/>
      <c r="L22" s="158"/>
      <c r="M22" s="159"/>
      <c r="N22" s="151">
        <f t="shared" si="3"/>
        <v>0</v>
      </c>
      <c r="O22" s="152">
        <f>N22/Portada!$F$15</f>
        <v>0</v>
      </c>
      <c r="P22" s="23"/>
      <c r="Q22" s="23"/>
      <c r="R22" s="20"/>
      <c r="S22" s="94">
        <f t="shared" si="4"/>
        <v>0</v>
      </c>
      <c r="T22" s="20"/>
      <c r="U22" s="20"/>
      <c r="EC22" s="39">
        <f t="shared" si="5"/>
        <v>0</v>
      </c>
    </row>
    <row r="23" spans="1:133" x14ac:dyDescent="0.25">
      <c r="A23" s="20"/>
      <c r="B23" s="144" t="s">
        <v>327</v>
      </c>
      <c r="C23" s="145" t="s">
        <v>15</v>
      </c>
      <c r="D23" s="146"/>
      <c r="E23" s="147"/>
      <c r="F23" s="148"/>
      <c r="G23" s="149"/>
      <c r="H23" s="146"/>
      <c r="I23" s="148"/>
      <c r="J23" s="146"/>
      <c r="K23" s="147"/>
      <c r="L23" s="149"/>
      <c r="M23" s="150"/>
      <c r="N23" s="151">
        <f t="shared" si="3"/>
        <v>0</v>
      </c>
      <c r="O23" s="152">
        <f>N23/Portada!$F$15</f>
        <v>0</v>
      </c>
      <c r="P23" s="23"/>
      <c r="Q23" s="23"/>
      <c r="R23" s="20"/>
      <c r="S23" s="94">
        <f t="shared" si="4"/>
        <v>0</v>
      </c>
      <c r="T23" s="20"/>
      <c r="U23" s="20"/>
      <c r="EC23" s="39">
        <f t="shared" si="5"/>
        <v>0</v>
      </c>
    </row>
    <row r="24" spans="1:133" x14ac:dyDescent="0.25">
      <c r="A24" s="20"/>
      <c r="B24" s="144" t="s">
        <v>14</v>
      </c>
      <c r="C24" s="143"/>
      <c r="D24" s="187"/>
      <c r="E24" s="188"/>
      <c r="F24" s="189"/>
      <c r="G24" s="190"/>
      <c r="H24" s="155"/>
      <c r="I24" s="156"/>
      <c r="J24" s="157"/>
      <c r="K24" s="304"/>
      <c r="L24" s="158"/>
      <c r="M24" s="157"/>
      <c r="N24" s="151">
        <f t="shared" si="3"/>
        <v>0</v>
      </c>
      <c r="O24" s="151">
        <f>N24/Portada!$F$15</f>
        <v>0</v>
      </c>
      <c r="P24" s="158"/>
      <c r="Q24" s="159"/>
      <c r="R24" s="20"/>
      <c r="S24" s="94">
        <f t="shared" si="4"/>
        <v>0</v>
      </c>
      <c r="T24" s="20"/>
      <c r="U24" s="20"/>
      <c r="EC24" s="39">
        <f t="shared" si="5"/>
        <v>0</v>
      </c>
    </row>
    <row r="25" spans="1:133" x14ac:dyDescent="0.25">
      <c r="A25" s="20"/>
      <c r="B25" s="153" t="s">
        <v>328</v>
      </c>
      <c r="C25" s="143"/>
      <c r="D25" s="146"/>
      <c r="E25" s="147"/>
      <c r="F25" s="148"/>
      <c r="G25" s="149"/>
      <c r="H25" s="146"/>
      <c r="I25" s="146"/>
      <c r="J25" s="148"/>
      <c r="K25" s="148"/>
      <c r="L25" s="149"/>
      <c r="M25" s="149"/>
      <c r="N25" s="151">
        <f t="shared" si="3"/>
        <v>0</v>
      </c>
      <c r="O25" s="151">
        <f>N25/Portada!$F$15</f>
        <v>0</v>
      </c>
      <c r="P25" s="152"/>
      <c r="Q25" s="23"/>
      <c r="R25" s="20"/>
      <c r="S25" s="94">
        <f t="shared" si="4"/>
        <v>0</v>
      </c>
      <c r="T25" s="20"/>
      <c r="U25" s="20"/>
      <c r="EC25" s="39">
        <f t="shared" si="5"/>
        <v>0</v>
      </c>
    </row>
    <row r="26" spans="1:133" x14ac:dyDescent="0.25">
      <c r="A26" s="20"/>
      <c r="B26" s="177" t="s">
        <v>329</v>
      </c>
      <c r="C26" s="143"/>
      <c r="D26" s="280"/>
      <c r="E26" s="277"/>
      <c r="F26" s="278"/>
      <c r="G26" s="279"/>
      <c r="H26" s="280"/>
      <c r="I26" s="156"/>
      <c r="J26" s="157"/>
      <c r="K26" s="304"/>
      <c r="L26" s="158"/>
      <c r="M26" s="157"/>
      <c r="N26" s="175">
        <f t="shared" si="3"/>
        <v>0</v>
      </c>
      <c r="O26" s="176">
        <f>N26/Portada!$F$15</f>
        <v>0</v>
      </c>
      <c r="P26" s="23"/>
      <c r="Q26" s="23"/>
      <c r="R26" s="20"/>
      <c r="S26" s="94">
        <f t="shared" si="4"/>
        <v>0</v>
      </c>
      <c r="T26" s="20"/>
      <c r="U26" s="20"/>
      <c r="EC26" s="39">
        <f t="shared" si="5"/>
        <v>0</v>
      </c>
    </row>
    <row r="27" spans="1:133" ht="15.75" thickBot="1" x14ac:dyDescent="0.3">
      <c r="A27" s="20"/>
      <c r="B27" s="37"/>
      <c r="C27" s="133" t="str">
        <f>"TOTAL " &amp;" " &amp; B20 &amp; " " &amp; (C20)</f>
        <v>TOTAL  01.02. Música</v>
      </c>
      <c r="D27" s="134"/>
      <c r="E27" s="135"/>
      <c r="F27" s="135"/>
      <c r="G27" s="134"/>
      <c r="H27" s="134"/>
      <c r="I27" s="135"/>
      <c r="J27" s="134"/>
      <c r="K27" s="135"/>
      <c r="L27" s="134"/>
      <c r="M27" s="141"/>
      <c r="N27" s="136">
        <f>SUM(N21:N26)</f>
        <v>0</v>
      </c>
      <c r="O27" s="136">
        <f>SUM(O21:O26)</f>
        <v>0</v>
      </c>
      <c r="P27" s="40">
        <f>SUM(P21:P26)</f>
        <v>0</v>
      </c>
      <c r="Q27" s="40">
        <f>SUM(Q21:Q26)</f>
        <v>0</v>
      </c>
      <c r="R27" s="20"/>
      <c r="S27" s="40">
        <f>SUM(S21:S26)</f>
        <v>0</v>
      </c>
      <c r="T27" s="20"/>
      <c r="U27" s="20"/>
      <c r="EC27" s="40">
        <f>SUM(EC21:EC26)</f>
        <v>0</v>
      </c>
    </row>
    <row r="28" spans="1:133" ht="15" customHeight="1" x14ac:dyDescent="0.25">
      <c r="A28" s="20"/>
      <c r="B28" s="31"/>
      <c r="C28" s="68" t="s">
        <v>242</v>
      </c>
      <c r="D28" s="69" t="str">
        <f>C5</f>
        <v>CAPÍTOL 01.- Guió, música i arxiu</v>
      </c>
      <c r="E28" s="62"/>
      <c r="F28" s="62"/>
      <c r="G28" s="43"/>
      <c r="H28" s="43"/>
      <c r="I28" s="71"/>
      <c r="J28" s="43"/>
      <c r="K28" s="71"/>
      <c r="L28" s="43"/>
      <c r="M28" s="43"/>
      <c r="N28" s="44">
        <f>(N18 + N27)</f>
        <v>0</v>
      </c>
      <c r="O28" s="44">
        <f>(O18 + O27)</f>
        <v>0</v>
      </c>
      <c r="P28" s="44">
        <f>(P18 + P27)</f>
        <v>0</v>
      </c>
      <c r="Q28" s="44">
        <f>(Q18 + Q27)</f>
        <v>0</v>
      </c>
      <c r="R28" s="20"/>
      <c r="S28" s="44">
        <f>S18+S27</f>
        <v>0</v>
      </c>
      <c r="T28" s="20"/>
      <c r="U28" s="20"/>
      <c r="EC28" s="44">
        <f>(EC18 + EC27)</f>
        <v>0</v>
      </c>
    </row>
    <row r="29" spans="1:133" x14ac:dyDescent="0.25">
      <c r="A29" s="20"/>
      <c r="B29" s="21"/>
      <c r="C29" s="21"/>
      <c r="D29" s="42"/>
      <c r="E29" s="63"/>
      <c r="F29" s="63"/>
      <c r="G29" s="20"/>
      <c r="H29" s="20"/>
      <c r="I29" s="31"/>
      <c r="J29" s="20"/>
      <c r="K29" s="31"/>
      <c r="L29" s="20"/>
      <c r="M29" s="20"/>
      <c r="N29" s="20"/>
      <c r="O29" s="20"/>
      <c r="P29" s="20"/>
      <c r="Q29" s="20"/>
      <c r="R29" s="20"/>
      <c r="S29" s="20"/>
      <c r="T29" s="20"/>
      <c r="U29" s="20"/>
      <c r="EC29" s="20"/>
    </row>
    <row r="30" spans="1:133" ht="18.75" x14ac:dyDescent="0.3">
      <c r="A30" s="21"/>
      <c r="B30" s="31"/>
      <c r="C30" s="45" t="s">
        <v>192</v>
      </c>
      <c r="D30" s="46"/>
      <c r="E30" s="64"/>
      <c r="F30" s="64"/>
      <c r="G30" s="46"/>
      <c r="H30" s="46"/>
      <c r="I30" s="64"/>
      <c r="J30" s="46"/>
      <c r="K30" s="64"/>
      <c r="L30" s="46"/>
      <c r="M30" s="46"/>
      <c r="N30" s="46"/>
      <c r="O30" s="46"/>
      <c r="P30" s="46"/>
      <c r="Q30" s="46"/>
      <c r="R30" s="46"/>
      <c r="S30" s="46"/>
      <c r="T30" s="20"/>
      <c r="U30" s="20"/>
      <c r="EC30" s="46"/>
    </row>
    <row r="31" spans="1:133" x14ac:dyDescent="0.25">
      <c r="A31" s="20"/>
      <c r="B31" s="42" t="s">
        <v>0</v>
      </c>
      <c r="C31" s="20"/>
      <c r="D31" s="38"/>
      <c r="E31" s="63"/>
      <c r="F31" s="63"/>
      <c r="G31" s="38"/>
      <c r="H31" s="38"/>
      <c r="I31" s="63"/>
      <c r="J31" s="38"/>
      <c r="K31" s="63"/>
      <c r="L31" s="38"/>
      <c r="M31" s="38"/>
      <c r="N31" s="38"/>
      <c r="O31" s="38"/>
      <c r="P31" s="38"/>
      <c r="Q31" s="38"/>
      <c r="R31" s="38"/>
      <c r="S31" s="38"/>
      <c r="T31" s="20"/>
      <c r="U31" s="20"/>
      <c r="EC31" s="38"/>
    </row>
    <row r="32" spans="1:133" x14ac:dyDescent="0.25">
      <c r="A32" s="20"/>
      <c r="B32" s="41" t="s">
        <v>18</v>
      </c>
      <c r="C32" s="34" t="s">
        <v>19</v>
      </c>
      <c r="D32" s="47"/>
      <c r="E32" s="65"/>
      <c r="F32" s="65"/>
      <c r="G32" s="47"/>
      <c r="H32" s="47"/>
      <c r="I32" s="65"/>
      <c r="J32" s="47"/>
      <c r="K32" s="65"/>
      <c r="L32" s="47"/>
      <c r="M32" s="47"/>
      <c r="N32" s="47"/>
      <c r="O32" s="47"/>
      <c r="P32" s="47"/>
      <c r="Q32" s="47"/>
      <c r="R32" s="47"/>
      <c r="S32" s="47"/>
      <c r="T32" s="20"/>
      <c r="U32" s="20"/>
      <c r="EC32" s="47"/>
    </row>
    <row r="33" spans="1:133" x14ac:dyDescent="0.25">
      <c r="A33" s="34"/>
      <c r="B33" s="160" t="s">
        <v>334</v>
      </c>
      <c r="C33" s="137" t="s">
        <v>3</v>
      </c>
      <c r="D33" s="162"/>
      <c r="E33" s="163"/>
      <c r="F33" s="164"/>
      <c r="G33" s="165"/>
      <c r="H33" s="162"/>
      <c r="I33" s="164"/>
      <c r="J33" s="162"/>
      <c r="K33" s="164"/>
      <c r="L33" s="165"/>
      <c r="M33" s="165"/>
      <c r="N33" s="167">
        <f t="shared" ref="N33:N42" si="6">(IF(G33=0,1,G33)*IF(I33=0,1,I33)*L33 )+M33*IF(G33=0,1,G33)*IF(I33=0,1,I33)</f>
        <v>0</v>
      </c>
      <c r="O33" s="168">
        <f>N33/Portada!$F$15</f>
        <v>0</v>
      </c>
      <c r="P33" s="23"/>
      <c r="Q33" s="23"/>
      <c r="R33" s="20"/>
      <c r="S33" s="94">
        <f t="shared" ref="S33:S42" si="7">M33*IF(G33=0,1,G33)*IF(I33=0,1,I33)</f>
        <v>0</v>
      </c>
      <c r="T33" s="20"/>
      <c r="U33" s="105">
        <f>IF(L33&lt;&gt;0,(M33/L33)/IF(G33=0,1,G33),0)</f>
        <v>0</v>
      </c>
      <c r="EC33" s="39">
        <f t="shared" ref="EC33:EC42" si="8">(IF(G33=0,1,G33)*IF(I33=0,1,I33)*L33 )+M33*IF(G33=0,1,G33)*IF(I33=0,1,I33)</f>
        <v>0</v>
      </c>
    </row>
    <row r="34" spans="1:133" x14ac:dyDescent="0.25">
      <c r="A34" s="34"/>
      <c r="B34" s="153" t="s">
        <v>20</v>
      </c>
      <c r="C34" s="137"/>
      <c r="D34" s="155"/>
      <c r="E34" s="156"/>
      <c r="F34" s="157"/>
      <c r="G34" s="158"/>
      <c r="H34" s="155"/>
      <c r="I34" s="157"/>
      <c r="J34" s="155"/>
      <c r="K34" s="157"/>
      <c r="L34" s="158"/>
      <c r="M34" s="158"/>
      <c r="N34" s="151">
        <f t="shared" si="6"/>
        <v>0</v>
      </c>
      <c r="O34" s="152">
        <f>N34/Portada!$F$15</f>
        <v>0</v>
      </c>
      <c r="P34" s="23"/>
      <c r="Q34" s="23"/>
      <c r="R34" s="20"/>
      <c r="S34" s="94">
        <f t="shared" si="7"/>
        <v>0</v>
      </c>
      <c r="T34" s="20"/>
      <c r="U34" s="105">
        <f t="shared" ref="U34:U42" si="9">IF(L34&lt;&gt;0,(M34/L34)/IF(G34=0,1,G34),0)</f>
        <v>0</v>
      </c>
      <c r="EC34" s="39">
        <f t="shared" si="8"/>
        <v>0</v>
      </c>
    </row>
    <row r="35" spans="1:133" x14ac:dyDescent="0.25">
      <c r="A35" s="20"/>
      <c r="B35" s="144" t="s">
        <v>21</v>
      </c>
      <c r="C35" s="137"/>
      <c r="D35" s="146"/>
      <c r="E35" s="147"/>
      <c r="F35" s="148"/>
      <c r="G35" s="149"/>
      <c r="H35" s="146"/>
      <c r="I35" s="148"/>
      <c r="J35" s="146"/>
      <c r="K35" s="148"/>
      <c r="L35" s="149"/>
      <c r="M35" s="149"/>
      <c r="N35" s="151">
        <f t="shared" si="6"/>
        <v>0</v>
      </c>
      <c r="O35" s="152">
        <f>N35/Portada!$F$15</f>
        <v>0</v>
      </c>
      <c r="P35" s="23"/>
      <c r="Q35" s="23"/>
      <c r="R35" s="20"/>
      <c r="S35" s="94">
        <f t="shared" si="7"/>
        <v>0</v>
      </c>
      <c r="T35" s="20"/>
      <c r="U35" s="105">
        <f t="shared" si="9"/>
        <v>0</v>
      </c>
      <c r="EC35" s="39">
        <f t="shared" si="8"/>
        <v>0</v>
      </c>
    </row>
    <row r="36" spans="1:133" x14ac:dyDescent="0.25">
      <c r="A36" s="20"/>
      <c r="B36" s="153" t="s">
        <v>333</v>
      </c>
      <c r="C36" s="137"/>
      <c r="D36" s="155"/>
      <c r="E36" s="156"/>
      <c r="F36" s="157"/>
      <c r="G36" s="158"/>
      <c r="H36" s="155"/>
      <c r="I36" s="157"/>
      <c r="J36" s="155"/>
      <c r="K36" s="157"/>
      <c r="L36" s="158"/>
      <c r="M36" s="158"/>
      <c r="N36" s="151">
        <f t="shared" si="6"/>
        <v>0</v>
      </c>
      <c r="O36" s="152">
        <f>N36/Portada!$F$15</f>
        <v>0</v>
      </c>
      <c r="P36" s="23"/>
      <c r="Q36" s="23"/>
      <c r="R36" s="20"/>
      <c r="S36" s="94">
        <f t="shared" si="7"/>
        <v>0</v>
      </c>
      <c r="T36" s="20"/>
      <c r="U36" s="105">
        <f t="shared" si="9"/>
        <v>0</v>
      </c>
      <c r="EC36" s="39">
        <f t="shared" si="8"/>
        <v>0</v>
      </c>
    </row>
    <row r="37" spans="1:133" x14ac:dyDescent="0.25">
      <c r="A37" s="20"/>
      <c r="B37" s="144" t="s">
        <v>335</v>
      </c>
      <c r="C37" s="137"/>
      <c r="D37" s="146"/>
      <c r="E37" s="147"/>
      <c r="F37" s="148"/>
      <c r="G37" s="149"/>
      <c r="H37" s="146"/>
      <c r="I37" s="148"/>
      <c r="J37" s="146"/>
      <c r="K37" s="148"/>
      <c r="L37" s="149"/>
      <c r="M37" s="149">
        <v>0</v>
      </c>
      <c r="N37" s="151">
        <f t="shared" si="6"/>
        <v>0</v>
      </c>
      <c r="O37" s="152">
        <f>N37/Portada!$F$15</f>
        <v>0</v>
      </c>
      <c r="P37" s="23"/>
      <c r="Q37" s="23"/>
      <c r="R37" s="20"/>
      <c r="S37" s="94">
        <f t="shared" si="7"/>
        <v>0</v>
      </c>
      <c r="T37" s="20"/>
      <c r="U37" s="105">
        <f t="shared" si="9"/>
        <v>0</v>
      </c>
      <c r="EC37" s="39">
        <f t="shared" si="8"/>
        <v>0</v>
      </c>
    </row>
    <row r="38" spans="1:133" x14ac:dyDescent="0.25">
      <c r="A38" s="20"/>
      <c r="B38" s="153" t="s">
        <v>336</v>
      </c>
      <c r="C38" s="137"/>
      <c r="D38" s="155"/>
      <c r="E38" s="156"/>
      <c r="F38" s="157"/>
      <c r="G38" s="158"/>
      <c r="H38" s="155"/>
      <c r="I38" s="157"/>
      <c r="J38" s="155"/>
      <c r="K38" s="157"/>
      <c r="L38" s="158"/>
      <c r="M38" s="158"/>
      <c r="N38" s="151">
        <f t="shared" si="6"/>
        <v>0</v>
      </c>
      <c r="O38" s="152">
        <f>N38/Portada!$F$15</f>
        <v>0</v>
      </c>
      <c r="P38" s="23"/>
      <c r="Q38" s="23"/>
      <c r="R38" s="20"/>
      <c r="S38" s="94">
        <f t="shared" si="7"/>
        <v>0</v>
      </c>
      <c r="T38" s="20"/>
      <c r="U38" s="105">
        <f t="shared" si="9"/>
        <v>0</v>
      </c>
      <c r="EC38" s="39">
        <f t="shared" si="8"/>
        <v>0</v>
      </c>
    </row>
    <row r="39" spans="1:133" x14ac:dyDescent="0.25">
      <c r="A39" s="20"/>
      <c r="B39" s="144" t="s">
        <v>504</v>
      </c>
      <c r="C39" s="137"/>
      <c r="D39" s="146"/>
      <c r="E39" s="147"/>
      <c r="F39" s="148"/>
      <c r="G39" s="149"/>
      <c r="H39" s="146"/>
      <c r="I39" s="148"/>
      <c r="J39" s="146"/>
      <c r="K39" s="148"/>
      <c r="L39" s="149"/>
      <c r="M39" s="149"/>
      <c r="N39" s="151">
        <f t="shared" si="6"/>
        <v>0</v>
      </c>
      <c r="O39" s="152">
        <f>N39/Portada!$F$15</f>
        <v>0</v>
      </c>
      <c r="P39" s="23"/>
      <c r="Q39" s="23"/>
      <c r="R39" s="20"/>
      <c r="S39" s="94">
        <f t="shared" si="7"/>
        <v>0</v>
      </c>
      <c r="T39" s="20"/>
      <c r="U39" s="105">
        <f t="shared" si="9"/>
        <v>0</v>
      </c>
      <c r="EC39" s="39">
        <f t="shared" si="8"/>
        <v>0</v>
      </c>
    </row>
    <row r="40" spans="1:133" x14ac:dyDescent="0.25">
      <c r="A40" s="20"/>
      <c r="B40" s="153" t="s">
        <v>505</v>
      </c>
      <c r="C40" s="137"/>
      <c r="D40" s="155"/>
      <c r="E40" s="156"/>
      <c r="F40" s="157"/>
      <c r="G40" s="158"/>
      <c r="H40" s="155"/>
      <c r="I40" s="157"/>
      <c r="J40" s="155"/>
      <c r="K40" s="157"/>
      <c r="L40" s="158"/>
      <c r="M40" s="158"/>
      <c r="N40" s="151">
        <f t="shared" si="6"/>
        <v>0</v>
      </c>
      <c r="O40" s="152">
        <f>N40/Portada!$F$15</f>
        <v>0</v>
      </c>
      <c r="P40" s="23"/>
      <c r="Q40" s="23"/>
      <c r="R40" s="20"/>
      <c r="S40" s="94">
        <f t="shared" si="7"/>
        <v>0</v>
      </c>
      <c r="T40" s="20"/>
      <c r="U40" s="105">
        <f t="shared" si="9"/>
        <v>0</v>
      </c>
      <c r="EC40" s="39">
        <f t="shared" si="8"/>
        <v>0</v>
      </c>
    </row>
    <row r="41" spans="1:133" x14ac:dyDescent="0.25">
      <c r="A41" s="20"/>
      <c r="B41" s="144" t="s">
        <v>506</v>
      </c>
      <c r="C41" s="137"/>
      <c r="D41" s="146"/>
      <c r="E41" s="147"/>
      <c r="F41" s="148"/>
      <c r="G41" s="149"/>
      <c r="H41" s="146"/>
      <c r="I41" s="148"/>
      <c r="J41" s="146"/>
      <c r="K41" s="148"/>
      <c r="L41" s="149"/>
      <c r="M41" s="149"/>
      <c r="N41" s="151">
        <f t="shared" si="6"/>
        <v>0</v>
      </c>
      <c r="O41" s="152">
        <f>N41/Portada!$F$15</f>
        <v>0</v>
      </c>
      <c r="P41" s="23"/>
      <c r="Q41" s="23"/>
      <c r="R41" s="20"/>
      <c r="S41" s="94">
        <f t="shared" si="7"/>
        <v>0</v>
      </c>
      <c r="T41" s="20"/>
      <c r="U41" s="105">
        <f t="shared" si="9"/>
        <v>0</v>
      </c>
      <c r="EC41" s="39">
        <f t="shared" si="8"/>
        <v>0</v>
      </c>
    </row>
    <row r="42" spans="1:133" x14ac:dyDescent="0.25">
      <c r="A42" s="20"/>
      <c r="B42" s="153" t="s">
        <v>507</v>
      </c>
      <c r="C42" s="137"/>
      <c r="D42" s="155"/>
      <c r="E42" s="156"/>
      <c r="F42" s="157"/>
      <c r="G42" s="158"/>
      <c r="H42" s="155"/>
      <c r="I42" s="157"/>
      <c r="J42" s="155"/>
      <c r="K42" s="157"/>
      <c r="L42" s="158"/>
      <c r="M42" s="158"/>
      <c r="N42" s="151">
        <f t="shared" si="6"/>
        <v>0</v>
      </c>
      <c r="O42" s="152">
        <f>N42/Portada!$F$15</f>
        <v>0</v>
      </c>
      <c r="P42" s="23"/>
      <c r="Q42" s="23"/>
      <c r="R42" s="20"/>
      <c r="S42" s="94">
        <f t="shared" si="7"/>
        <v>0</v>
      </c>
      <c r="T42" s="20"/>
      <c r="U42" s="105">
        <f t="shared" si="9"/>
        <v>0</v>
      </c>
      <c r="EC42" s="39">
        <f t="shared" si="8"/>
        <v>0</v>
      </c>
    </row>
    <row r="43" spans="1:133" ht="15.75" thickBot="1" x14ac:dyDescent="0.3">
      <c r="A43" s="20"/>
      <c r="B43" s="37"/>
      <c r="C43" s="133" t="str">
        <f>"TOTAL " &amp;" " &amp; B32 &amp; " " &amp; (C32)</f>
        <v>TOTAL  02.01. Protagonistes</v>
      </c>
      <c r="D43" s="134"/>
      <c r="E43" s="135"/>
      <c r="F43" s="135"/>
      <c r="G43" s="134"/>
      <c r="H43" s="134"/>
      <c r="I43" s="135"/>
      <c r="J43" s="134"/>
      <c r="K43" s="135"/>
      <c r="L43" s="134"/>
      <c r="M43" s="141"/>
      <c r="N43" s="136">
        <f>SUM(N33:N42)</f>
        <v>0</v>
      </c>
      <c r="O43" s="136">
        <f>SUM(O33:O42)</f>
        <v>0</v>
      </c>
      <c r="P43" s="40">
        <f>SUM(P33:P42)</f>
        <v>0</v>
      </c>
      <c r="Q43" s="40">
        <f>SUM(Q33:Q42)</f>
        <v>0</v>
      </c>
      <c r="R43" s="20"/>
      <c r="S43" s="40">
        <f>SUM(S33:S42)</f>
        <v>0</v>
      </c>
      <c r="T43" s="20"/>
      <c r="U43" s="20"/>
      <c r="EC43" s="40">
        <f>SUM(EC33:EC42)</f>
        <v>0</v>
      </c>
    </row>
    <row r="44" spans="1:133" x14ac:dyDescent="0.25">
      <c r="A44" s="20"/>
      <c r="B44" s="42" t="s">
        <v>0</v>
      </c>
      <c r="C44" s="38"/>
      <c r="D44" s="38"/>
      <c r="E44" s="63"/>
      <c r="F44" s="63"/>
      <c r="G44" s="38"/>
      <c r="H44" s="38"/>
      <c r="I44" s="63"/>
      <c r="J44" s="38"/>
      <c r="K44" s="63"/>
      <c r="L44" s="38"/>
      <c r="M44" s="38"/>
      <c r="N44" s="38"/>
      <c r="O44" s="38"/>
      <c r="P44" s="38"/>
      <c r="Q44" s="38"/>
      <c r="R44" s="20"/>
      <c r="S44" s="20"/>
      <c r="T44" s="20"/>
      <c r="U44" s="20"/>
      <c r="EC44" s="38"/>
    </row>
    <row r="45" spans="1:133" x14ac:dyDescent="0.25">
      <c r="A45" s="20"/>
      <c r="B45" s="41" t="s">
        <v>22</v>
      </c>
      <c r="C45" s="34" t="s">
        <v>247</v>
      </c>
      <c r="D45" s="38"/>
      <c r="E45" s="63"/>
      <c r="F45" s="63"/>
      <c r="G45" s="38"/>
      <c r="H45" s="38"/>
      <c r="I45" s="63"/>
      <c r="J45" s="38"/>
      <c r="K45" s="63"/>
      <c r="L45" s="38"/>
      <c r="M45" s="38"/>
      <c r="N45" s="38"/>
      <c r="O45" s="38"/>
      <c r="P45" s="38"/>
      <c r="Q45" s="38"/>
      <c r="R45" s="38"/>
      <c r="S45" s="38"/>
      <c r="T45" s="20"/>
      <c r="U45" s="20"/>
      <c r="EC45" s="38"/>
    </row>
    <row r="46" spans="1:133" x14ac:dyDescent="0.25">
      <c r="A46" s="34"/>
      <c r="B46" s="160" t="s">
        <v>23</v>
      </c>
      <c r="C46" s="137" t="s">
        <v>3</v>
      </c>
      <c r="D46" s="162"/>
      <c r="E46" s="163"/>
      <c r="F46" s="164"/>
      <c r="G46" s="165"/>
      <c r="H46" s="162"/>
      <c r="I46" s="164"/>
      <c r="J46" s="162"/>
      <c r="K46" s="164"/>
      <c r="L46" s="165"/>
      <c r="M46" s="165"/>
      <c r="N46" s="167">
        <f t="shared" ref="N46:N60" si="10">(IF(G46=0,1,G46)*IF(I46=0,1,I46)*L46 )+M46*IF(G46=0,1,G46)*IF(I46=0,1,I46)</f>
        <v>0</v>
      </c>
      <c r="O46" s="168">
        <f>N46/Portada!$F$15</f>
        <v>0</v>
      </c>
      <c r="P46" s="23"/>
      <c r="Q46" s="23"/>
      <c r="R46" s="20"/>
      <c r="S46" s="94">
        <f t="shared" ref="S46:S60" si="11">M46*IF(G46=0,1,G46)*IF(I46=0,1,I46)</f>
        <v>0</v>
      </c>
      <c r="T46" s="20"/>
      <c r="U46" s="105">
        <f t="shared" ref="U46:U60" si="12">IF(L46&lt;&gt;0,(M46/L46)/IF(G46=0,1,G46),0)</f>
        <v>0</v>
      </c>
      <c r="EC46" s="39">
        <f t="shared" ref="EC46:EC60" si="13">(IF(G46=0,1,G46)*IF(I46=0,1,I46)*L46 )+M46*IF(G46=0,1,G46)*IF(I46=0,1,I46)</f>
        <v>0</v>
      </c>
    </row>
    <row r="47" spans="1:133" x14ac:dyDescent="0.25">
      <c r="B47" s="153" t="s">
        <v>24</v>
      </c>
      <c r="C47" s="137"/>
      <c r="D47" s="155"/>
      <c r="E47" s="156"/>
      <c r="F47" s="157"/>
      <c r="G47" s="158"/>
      <c r="H47" s="155"/>
      <c r="I47" s="157"/>
      <c r="J47" s="155"/>
      <c r="K47" s="157"/>
      <c r="L47" s="158"/>
      <c r="M47" s="158"/>
      <c r="N47" s="151">
        <f t="shared" si="10"/>
        <v>0</v>
      </c>
      <c r="O47" s="152">
        <f>N47/Portada!$F$15</f>
        <v>0</v>
      </c>
      <c r="P47" s="23"/>
      <c r="Q47" s="23"/>
      <c r="R47" s="20"/>
      <c r="S47" s="94">
        <f t="shared" si="11"/>
        <v>0</v>
      </c>
      <c r="T47" s="20"/>
      <c r="U47" s="105">
        <f t="shared" si="12"/>
        <v>0</v>
      </c>
      <c r="EC47" s="39">
        <f t="shared" si="13"/>
        <v>0</v>
      </c>
    </row>
    <row r="48" spans="1:133" x14ac:dyDescent="0.25">
      <c r="A48" s="20"/>
      <c r="B48" s="144" t="s">
        <v>25</v>
      </c>
      <c r="C48" s="137" t="s">
        <v>3</v>
      </c>
      <c r="D48" s="146"/>
      <c r="E48" s="147"/>
      <c r="F48" s="148"/>
      <c r="G48" s="149"/>
      <c r="H48" s="146"/>
      <c r="I48" s="148"/>
      <c r="J48" s="146"/>
      <c r="K48" s="148"/>
      <c r="L48" s="149"/>
      <c r="M48" s="149"/>
      <c r="N48" s="151">
        <f t="shared" si="10"/>
        <v>0</v>
      </c>
      <c r="O48" s="152">
        <f>N48/Portada!$F$15</f>
        <v>0</v>
      </c>
      <c r="P48" s="23"/>
      <c r="Q48" s="23"/>
      <c r="R48" s="20"/>
      <c r="S48" s="94">
        <f t="shared" si="11"/>
        <v>0</v>
      </c>
      <c r="T48" s="20"/>
      <c r="U48" s="105">
        <f t="shared" si="12"/>
        <v>0</v>
      </c>
      <c r="EC48" s="39">
        <f t="shared" si="13"/>
        <v>0</v>
      </c>
    </row>
    <row r="49" spans="1:133" x14ac:dyDescent="0.25">
      <c r="A49" s="20"/>
      <c r="B49" s="153" t="s">
        <v>337</v>
      </c>
      <c r="C49" s="137"/>
      <c r="D49" s="155"/>
      <c r="E49" s="156"/>
      <c r="F49" s="157"/>
      <c r="G49" s="158"/>
      <c r="H49" s="155"/>
      <c r="I49" s="157"/>
      <c r="J49" s="155"/>
      <c r="K49" s="157"/>
      <c r="L49" s="158"/>
      <c r="M49" s="158"/>
      <c r="N49" s="151">
        <f t="shared" si="10"/>
        <v>0</v>
      </c>
      <c r="O49" s="152">
        <f>N49/Portada!$F$15</f>
        <v>0</v>
      </c>
      <c r="P49" s="23"/>
      <c r="Q49" s="23"/>
      <c r="R49" s="20"/>
      <c r="S49" s="94">
        <f t="shared" si="11"/>
        <v>0</v>
      </c>
      <c r="T49" s="20"/>
      <c r="U49" s="105">
        <f t="shared" si="12"/>
        <v>0</v>
      </c>
      <c r="EC49" s="39">
        <f t="shared" si="13"/>
        <v>0</v>
      </c>
    </row>
    <row r="50" spans="1:133" x14ac:dyDescent="0.25">
      <c r="A50" s="20"/>
      <c r="B50" s="144" t="s">
        <v>338</v>
      </c>
      <c r="C50" s="137"/>
      <c r="D50" s="146"/>
      <c r="E50" s="147"/>
      <c r="F50" s="148"/>
      <c r="G50" s="149"/>
      <c r="H50" s="146"/>
      <c r="I50" s="148"/>
      <c r="J50" s="146"/>
      <c r="K50" s="148"/>
      <c r="L50" s="149"/>
      <c r="M50" s="149"/>
      <c r="N50" s="151">
        <f t="shared" si="10"/>
        <v>0</v>
      </c>
      <c r="O50" s="152">
        <f>N50/Portada!$F$15</f>
        <v>0</v>
      </c>
      <c r="P50" s="23"/>
      <c r="Q50" s="23"/>
      <c r="R50" s="20"/>
      <c r="S50" s="94">
        <f t="shared" si="11"/>
        <v>0</v>
      </c>
      <c r="T50" s="20"/>
      <c r="U50" s="105">
        <f t="shared" si="12"/>
        <v>0</v>
      </c>
      <c r="EC50" s="39">
        <f t="shared" si="13"/>
        <v>0</v>
      </c>
    </row>
    <row r="51" spans="1:133" x14ac:dyDescent="0.25">
      <c r="A51" s="20"/>
      <c r="B51" s="153" t="s">
        <v>339</v>
      </c>
      <c r="C51" s="137"/>
      <c r="D51" s="155"/>
      <c r="E51" s="156"/>
      <c r="F51" s="157"/>
      <c r="G51" s="158"/>
      <c r="H51" s="155"/>
      <c r="I51" s="157"/>
      <c r="J51" s="155"/>
      <c r="K51" s="157"/>
      <c r="L51" s="158"/>
      <c r="M51" s="158"/>
      <c r="N51" s="151">
        <f t="shared" si="10"/>
        <v>0</v>
      </c>
      <c r="O51" s="152">
        <f>N51/Portada!$F$15</f>
        <v>0</v>
      </c>
      <c r="P51" s="23"/>
      <c r="Q51" s="23"/>
      <c r="R51" s="20"/>
      <c r="S51" s="94">
        <f t="shared" si="11"/>
        <v>0</v>
      </c>
      <c r="T51" s="20"/>
      <c r="U51" s="105">
        <f t="shared" si="12"/>
        <v>0</v>
      </c>
      <c r="EC51" s="39">
        <f t="shared" si="13"/>
        <v>0</v>
      </c>
    </row>
    <row r="52" spans="1:133" ht="15" customHeight="1" x14ac:dyDescent="0.25">
      <c r="A52" s="20"/>
      <c r="B52" s="144" t="s">
        <v>508</v>
      </c>
      <c r="C52" s="137"/>
      <c r="D52" s="146"/>
      <c r="E52" s="147"/>
      <c r="F52" s="148"/>
      <c r="G52" s="149"/>
      <c r="H52" s="146"/>
      <c r="I52" s="148"/>
      <c r="J52" s="146"/>
      <c r="K52" s="148"/>
      <c r="L52" s="149"/>
      <c r="M52" s="149"/>
      <c r="N52" s="151">
        <f t="shared" si="10"/>
        <v>0</v>
      </c>
      <c r="O52" s="152">
        <f>N52/Portada!$F$15</f>
        <v>0</v>
      </c>
      <c r="P52" s="23"/>
      <c r="Q52" s="23"/>
      <c r="R52" s="20"/>
      <c r="S52" s="94">
        <f t="shared" si="11"/>
        <v>0</v>
      </c>
      <c r="T52" s="20"/>
      <c r="U52" s="105">
        <f t="shared" si="12"/>
        <v>0</v>
      </c>
      <c r="EC52" s="39">
        <f t="shared" si="13"/>
        <v>0</v>
      </c>
    </row>
    <row r="53" spans="1:133" x14ac:dyDescent="0.25">
      <c r="A53" s="20"/>
      <c r="B53" s="153" t="s">
        <v>509</v>
      </c>
      <c r="C53" s="137"/>
      <c r="D53" s="155"/>
      <c r="E53" s="156"/>
      <c r="F53" s="157"/>
      <c r="G53" s="158"/>
      <c r="H53" s="155"/>
      <c r="I53" s="157"/>
      <c r="J53" s="155"/>
      <c r="K53" s="157"/>
      <c r="L53" s="158"/>
      <c r="M53" s="158"/>
      <c r="N53" s="151">
        <f t="shared" si="10"/>
        <v>0</v>
      </c>
      <c r="O53" s="152">
        <f>N53/Portada!$F$15</f>
        <v>0</v>
      </c>
      <c r="P53" s="23"/>
      <c r="Q53" s="23"/>
      <c r="R53" s="20"/>
      <c r="S53" s="94">
        <f t="shared" si="11"/>
        <v>0</v>
      </c>
      <c r="T53" s="20"/>
      <c r="U53" s="105">
        <f t="shared" si="12"/>
        <v>0</v>
      </c>
      <c r="EC53" s="39">
        <f t="shared" si="13"/>
        <v>0</v>
      </c>
    </row>
    <row r="54" spans="1:133" x14ac:dyDescent="0.25">
      <c r="A54" s="20"/>
      <c r="B54" s="144" t="s">
        <v>510</v>
      </c>
      <c r="C54" s="137"/>
      <c r="D54" s="146"/>
      <c r="E54" s="147"/>
      <c r="F54" s="148"/>
      <c r="G54" s="149"/>
      <c r="H54" s="146"/>
      <c r="I54" s="148"/>
      <c r="J54" s="146"/>
      <c r="K54" s="148"/>
      <c r="L54" s="149"/>
      <c r="M54" s="149"/>
      <c r="N54" s="151">
        <f t="shared" si="10"/>
        <v>0</v>
      </c>
      <c r="O54" s="152">
        <f>N54/Portada!$F$15</f>
        <v>0</v>
      </c>
      <c r="P54" s="23"/>
      <c r="Q54" s="23"/>
      <c r="R54" s="20"/>
      <c r="S54" s="94">
        <f t="shared" si="11"/>
        <v>0</v>
      </c>
      <c r="T54" s="20"/>
      <c r="U54" s="105">
        <f t="shared" si="12"/>
        <v>0</v>
      </c>
      <c r="EC54" s="39">
        <f t="shared" si="13"/>
        <v>0</v>
      </c>
    </row>
    <row r="55" spans="1:133" x14ac:dyDescent="0.25">
      <c r="A55" s="20"/>
      <c r="B55" s="153" t="s">
        <v>511</v>
      </c>
      <c r="C55" s="137"/>
      <c r="D55" s="155"/>
      <c r="E55" s="156"/>
      <c r="F55" s="157"/>
      <c r="G55" s="158"/>
      <c r="H55" s="155"/>
      <c r="I55" s="157"/>
      <c r="J55" s="155"/>
      <c r="K55" s="157"/>
      <c r="L55" s="158"/>
      <c r="M55" s="158"/>
      <c r="N55" s="151">
        <f t="shared" si="10"/>
        <v>0</v>
      </c>
      <c r="O55" s="152">
        <f>N55/Portada!$F$15</f>
        <v>0</v>
      </c>
      <c r="P55" s="23"/>
      <c r="Q55" s="23"/>
      <c r="R55" s="20"/>
      <c r="S55" s="94">
        <f t="shared" si="11"/>
        <v>0</v>
      </c>
      <c r="T55" s="20"/>
      <c r="U55" s="105">
        <f t="shared" si="12"/>
        <v>0</v>
      </c>
      <c r="EC55" s="39">
        <f t="shared" si="13"/>
        <v>0</v>
      </c>
    </row>
    <row r="56" spans="1:133" x14ac:dyDescent="0.25">
      <c r="A56" s="20"/>
      <c r="B56" s="144" t="s">
        <v>591</v>
      </c>
      <c r="C56" s="137"/>
      <c r="D56" s="146"/>
      <c r="E56" s="147"/>
      <c r="F56" s="148"/>
      <c r="G56" s="149"/>
      <c r="H56" s="146"/>
      <c r="I56" s="148"/>
      <c r="J56" s="146"/>
      <c r="K56" s="148"/>
      <c r="L56" s="149"/>
      <c r="M56" s="149"/>
      <c r="N56" s="151">
        <f t="shared" si="10"/>
        <v>0</v>
      </c>
      <c r="O56" s="152">
        <f>N56/Portada!$F$15</f>
        <v>0</v>
      </c>
      <c r="P56" s="23"/>
      <c r="Q56" s="23"/>
      <c r="R56" s="20"/>
      <c r="S56" s="94">
        <f t="shared" si="11"/>
        <v>0</v>
      </c>
      <c r="T56" s="20"/>
      <c r="U56" s="105">
        <f t="shared" si="12"/>
        <v>0</v>
      </c>
      <c r="EC56" s="39">
        <f t="shared" si="13"/>
        <v>0</v>
      </c>
    </row>
    <row r="57" spans="1:133" x14ac:dyDescent="0.25">
      <c r="A57" s="20"/>
      <c r="B57" s="153" t="s">
        <v>592</v>
      </c>
      <c r="C57" s="137"/>
      <c r="D57" s="155"/>
      <c r="E57" s="156"/>
      <c r="F57" s="157"/>
      <c r="G57" s="158"/>
      <c r="H57" s="155"/>
      <c r="I57" s="157"/>
      <c r="J57" s="155"/>
      <c r="K57" s="157"/>
      <c r="L57" s="158"/>
      <c r="M57" s="158"/>
      <c r="N57" s="151">
        <f t="shared" si="10"/>
        <v>0</v>
      </c>
      <c r="O57" s="152">
        <f>N57/Portada!$F$15</f>
        <v>0</v>
      </c>
      <c r="P57" s="23"/>
      <c r="Q57" s="23"/>
      <c r="R57" s="20"/>
      <c r="S57" s="94">
        <f t="shared" si="11"/>
        <v>0</v>
      </c>
      <c r="T57" s="20"/>
      <c r="U57" s="105">
        <f t="shared" si="12"/>
        <v>0</v>
      </c>
      <c r="EC57" s="39">
        <f t="shared" si="13"/>
        <v>0</v>
      </c>
    </row>
    <row r="58" spans="1:133" x14ac:dyDescent="0.25">
      <c r="A58" s="20"/>
      <c r="B58" s="144" t="s">
        <v>593</v>
      </c>
      <c r="C58" s="137"/>
      <c r="D58" s="146"/>
      <c r="E58" s="147"/>
      <c r="F58" s="148"/>
      <c r="G58" s="149"/>
      <c r="H58" s="146"/>
      <c r="I58" s="148"/>
      <c r="J58" s="146"/>
      <c r="K58" s="148"/>
      <c r="L58" s="149"/>
      <c r="M58" s="149"/>
      <c r="N58" s="151">
        <f t="shared" si="10"/>
        <v>0</v>
      </c>
      <c r="O58" s="152">
        <f>N58/Portada!$F$15</f>
        <v>0</v>
      </c>
      <c r="P58" s="23"/>
      <c r="Q58" s="23"/>
      <c r="R58" s="20"/>
      <c r="S58" s="94">
        <f t="shared" si="11"/>
        <v>0</v>
      </c>
      <c r="T58" s="20"/>
      <c r="U58" s="105">
        <f t="shared" si="12"/>
        <v>0</v>
      </c>
      <c r="EC58" s="39">
        <f t="shared" si="13"/>
        <v>0</v>
      </c>
    </row>
    <row r="59" spans="1:133" x14ac:dyDescent="0.25">
      <c r="A59" s="20"/>
      <c r="B59" s="153" t="s">
        <v>594</v>
      </c>
      <c r="C59" s="137"/>
      <c r="D59" s="155"/>
      <c r="E59" s="156"/>
      <c r="F59" s="157"/>
      <c r="G59" s="158"/>
      <c r="H59" s="155"/>
      <c r="I59" s="157"/>
      <c r="J59" s="155"/>
      <c r="K59" s="157"/>
      <c r="L59" s="158"/>
      <c r="M59" s="158"/>
      <c r="N59" s="151">
        <f t="shared" si="10"/>
        <v>0</v>
      </c>
      <c r="O59" s="152">
        <f>N59/Portada!$F$15</f>
        <v>0</v>
      </c>
      <c r="P59" s="23"/>
      <c r="Q59" s="23"/>
      <c r="R59" s="20"/>
      <c r="S59" s="94">
        <f t="shared" si="11"/>
        <v>0</v>
      </c>
      <c r="T59" s="20"/>
      <c r="U59" s="105">
        <f t="shared" si="12"/>
        <v>0</v>
      </c>
      <c r="EC59" s="39">
        <f t="shared" si="13"/>
        <v>0</v>
      </c>
    </row>
    <row r="60" spans="1:133" x14ac:dyDescent="0.25">
      <c r="A60" s="20"/>
      <c r="B60" s="144" t="s">
        <v>595</v>
      </c>
      <c r="C60" s="137"/>
      <c r="D60" s="146"/>
      <c r="E60" s="147"/>
      <c r="F60" s="148"/>
      <c r="G60" s="149"/>
      <c r="H60" s="146"/>
      <c r="I60" s="148"/>
      <c r="J60" s="146"/>
      <c r="K60" s="148"/>
      <c r="L60" s="149"/>
      <c r="M60" s="149"/>
      <c r="N60" s="151">
        <f t="shared" si="10"/>
        <v>0</v>
      </c>
      <c r="O60" s="152">
        <f>N60/Portada!$F$15</f>
        <v>0</v>
      </c>
      <c r="P60" s="23"/>
      <c r="Q60" s="23"/>
      <c r="R60" s="20"/>
      <c r="S60" s="94">
        <f t="shared" si="11"/>
        <v>0</v>
      </c>
      <c r="T60" s="20"/>
      <c r="U60" s="105">
        <f t="shared" si="12"/>
        <v>0</v>
      </c>
      <c r="EC60" s="39">
        <f t="shared" si="13"/>
        <v>0</v>
      </c>
    </row>
    <row r="61" spans="1:133" ht="15.75" thickBot="1" x14ac:dyDescent="0.3">
      <c r="A61" s="20"/>
      <c r="B61" s="31"/>
      <c r="C61" s="133" t="str">
        <f>"TOTAL " &amp;" " &amp; B45 &amp; " " &amp; (C45)</f>
        <v>TOTAL  02.02. Primers papers</v>
      </c>
      <c r="D61" s="134"/>
      <c r="E61" s="135"/>
      <c r="F61" s="135"/>
      <c r="G61" s="134"/>
      <c r="H61" s="134"/>
      <c r="I61" s="135"/>
      <c r="J61" s="134"/>
      <c r="K61" s="135"/>
      <c r="L61" s="134"/>
      <c r="M61" s="141"/>
      <c r="N61" s="136">
        <f>SUM(N46:N60)</f>
        <v>0</v>
      </c>
      <c r="O61" s="136">
        <f>SUM(O46:O60)</f>
        <v>0</v>
      </c>
      <c r="P61" s="40">
        <f>SUM(P46:P60)</f>
        <v>0</v>
      </c>
      <c r="Q61" s="40">
        <f>SUM(Q46:Q60)</f>
        <v>0</v>
      </c>
      <c r="R61" s="20"/>
      <c r="S61" s="40">
        <f>SUM(S46:S60)</f>
        <v>0</v>
      </c>
      <c r="T61" s="20"/>
      <c r="U61" s="20"/>
      <c r="EC61" s="40">
        <f>SUM(EC46:EC60)</f>
        <v>0</v>
      </c>
    </row>
    <row r="62" spans="1:133" x14ac:dyDescent="0.25">
      <c r="A62" s="20"/>
      <c r="B62" s="42" t="s">
        <v>0</v>
      </c>
      <c r="C62" s="38"/>
      <c r="D62" s="38"/>
      <c r="E62" s="63"/>
      <c r="F62" s="63"/>
      <c r="G62" s="38"/>
      <c r="H62" s="38"/>
      <c r="I62" s="63"/>
      <c r="J62" s="38"/>
      <c r="K62" s="63"/>
      <c r="L62" s="38"/>
      <c r="M62" s="38"/>
      <c r="N62" s="38"/>
      <c r="O62" s="38"/>
      <c r="P62" s="38"/>
      <c r="Q62" s="38"/>
      <c r="R62" s="20"/>
      <c r="S62" s="20"/>
      <c r="T62" s="20"/>
      <c r="U62" s="20"/>
      <c r="EC62" s="38"/>
    </row>
    <row r="63" spans="1:133" x14ac:dyDescent="0.25">
      <c r="A63" s="20"/>
      <c r="B63" s="41" t="s">
        <v>26</v>
      </c>
      <c r="C63" s="34" t="s">
        <v>248</v>
      </c>
      <c r="D63" s="47"/>
      <c r="E63" s="65"/>
      <c r="F63" s="65"/>
      <c r="G63" s="47"/>
      <c r="H63" s="47"/>
      <c r="I63" s="65"/>
      <c r="J63" s="47"/>
      <c r="K63" s="65"/>
      <c r="L63" s="47"/>
      <c r="M63" s="47"/>
      <c r="N63" s="47"/>
      <c r="O63" s="47"/>
      <c r="P63" s="47"/>
      <c r="Q63" s="47"/>
      <c r="R63" s="20"/>
      <c r="S63" s="20"/>
      <c r="T63" s="20"/>
      <c r="U63" s="20"/>
      <c r="EC63" s="47"/>
    </row>
    <row r="64" spans="1:133" x14ac:dyDescent="0.25">
      <c r="A64" s="34"/>
      <c r="B64" s="160" t="s">
        <v>27</v>
      </c>
      <c r="C64" s="137" t="s">
        <v>3</v>
      </c>
      <c r="D64" s="162"/>
      <c r="E64" s="163"/>
      <c r="F64" s="164"/>
      <c r="G64" s="165"/>
      <c r="H64" s="162"/>
      <c r="I64" s="164"/>
      <c r="J64" s="162"/>
      <c r="K64" s="164"/>
      <c r="L64" s="165"/>
      <c r="M64" s="165"/>
      <c r="N64" s="167">
        <f t="shared" ref="N64:N78" si="14">(IF(G64=0,1,G64)*IF(I64=0,1,I64)*L64 )+M64*IF(G64=0,1,G64)*IF(I64=0,1,I64)</f>
        <v>0</v>
      </c>
      <c r="O64" s="168">
        <f>N64/Portada!$F$15</f>
        <v>0</v>
      </c>
      <c r="P64" s="23"/>
      <c r="Q64" s="23"/>
      <c r="R64" s="20"/>
      <c r="S64" s="94">
        <f t="shared" ref="S64:S78" si="15">M64*IF(G64=0,1,G64)*IF(I64=0,1,I64)</f>
        <v>0</v>
      </c>
      <c r="T64" s="20"/>
      <c r="U64" s="105">
        <f t="shared" ref="U64:U78" si="16">IF(L64&lt;&gt;0,(M64/L64)/IF(G64=0,1,G64),0)</f>
        <v>0</v>
      </c>
      <c r="EC64" s="39">
        <f t="shared" ref="EC64:EC78" si="17">(IF(G64=0,1,G64)*IF(I64=0,1,I64)*L64 )+M64*IF(G64=0,1,G64)*IF(I64=0,1,I64)</f>
        <v>0</v>
      </c>
    </row>
    <row r="65" spans="1:133" x14ac:dyDescent="0.25">
      <c r="B65" s="153" t="s">
        <v>28</v>
      </c>
      <c r="C65" s="137" t="s">
        <v>3</v>
      </c>
      <c r="D65" s="155"/>
      <c r="E65" s="156"/>
      <c r="F65" s="157"/>
      <c r="G65" s="158"/>
      <c r="H65" s="155"/>
      <c r="I65" s="157"/>
      <c r="J65" s="155"/>
      <c r="K65" s="157"/>
      <c r="L65" s="158"/>
      <c r="M65" s="158"/>
      <c r="N65" s="151">
        <f t="shared" si="14"/>
        <v>0</v>
      </c>
      <c r="O65" s="152">
        <f>N65/Portada!$F$15</f>
        <v>0</v>
      </c>
      <c r="P65" s="23"/>
      <c r="Q65" s="23"/>
      <c r="R65" s="20"/>
      <c r="S65" s="94">
        <f t="shared" si="15"/>
        <v>0</v>
      </c>
      <c r="T65" s="20"/>
      <c r="U65" s="105">
        <f t="shared" si="16"/>
        <v>0</v>
      </c>
      <c r="EC65" s="39">
        <f t="shared" si="17"/>
        <v>0</v>
      </c>
    </row>
    <row r="66" spans="1:133" x14ac:dyDescent="0.25">
      <c r="A66" s="20"/>
      <c r="B66" s="144" t="s">
        <v>29</v>
      </c>
      <c r="C66" s="137"/>
      <c r="D66" s="146"/>
      <c r="E66" s="147"/>
      <c r="F66" s="148"/>
      <c r="G66" s="149"/>
      <c r="H66" s="146"/>
      <c r="I66" s="148"/>
      <c r="J66" s="146"/>
      <c r="K66" s="148"/>
      <c r="L66" s="149"/>
      <c r="M66" s="149"/>
      <c r="N66" s="151">
        <f t="shared" si="14"/>
        <v>0</v>
      </c>
      <c r="O66" s="152">
        <f>N66/Portada!$F$15</f>
        <v>0</v>
      </c>
      <c r="P66" s="23"/>
      <c r="Q66" s="23"/>
      <c r="R66" s="20"/>
      <c r="S66" s="94">
        <f t="shared" si="15"/>
        <v>0</v>
      </c>
      <c r="T66" s="20"/>
      <c r="U66" s="105">
        <f t="shared" si="16"/>
        <v>0</v>
      </c>
      <c r="EC66" s="39">
        <f t="shared" si="17"/>
        <v>0</v>
      </c>
    </row>
    <row r="67" spans="1:133" x14ac:dyDescent="0.25">
      <c r="A67" s="20"/>
      <c r="B67" s="153" t="s">
        <v>340</v>
      </c>
      <c r="C67" s="137"/>
      <c r="D67" s="155"/>
      <c r="E67" s="156"/>
      <c r="F67" s="157"/>
      <c r="G67" s="158"/>
      <c r="H67" s="155"/>
      <c r="I67" s="157"/>
      <c r="J67" s="155"/>
      <c r="K67" s="157"/>
      <c r="L67" s="158"/>
      <c r="M67" s="158"/>
      <c r="N67" s="151">
        <f t="shared" si="14"/>
        <v>0</v>
      </c>
      <c r="O67" s="152">
        <f>N67/Portada!$F$15</f>
        <v>0</v>
      </c>
      <c r="P67" s="23"/>
      <c r="Q67" s="23"/>
      <c r="R67" s="20"/>
      <c r="S67" s="94">
        <f t="shared" si="15"/>
        <v>0</v>
      </c>
      <c r="T67" s="20"/>
      <c r="U67" s="105">
        <f t="shared" si="16"/>
        <v>0</v>
      </c>
      <c r="EC67" s="39">
        <f t="shared" si="17"/>
        <v>0</v>
      </c>
    </row>
    <row r="68" spans="1:133" x14ac:dyDescent="0.25">
      <c r="A68" s="20"/>
      <c r="B68" s="144" t="s">
        <v>341</v>
      </c>
      <c r="C68" s="137"/>
      <c r="D68" s="146"/>
      <c r="E68" s="147"/>
      <c r="F68" s="148"/>
      <c r="G68" s="149"/>
      <c r="H68" s="146"/>
      <c r="I68" s="148"/>
      <c r="J68" s="146"/>
      <c r="K68" s="148"/>
      <c r="L68" s="149"/>
      <c r="M68" s="149"/>
      <c r="N68" s="151">
        <f t="shared" si="14"/>
        <v>0</v>
      </c>
      <c r="O68" s="152">
        <f>N68/Portada!$F$15</f>
        <v>0</v>
      </c>
      <c r="P68" s="23"/>
      <c r="Q68" s="23"/>
      <c r="R68" s="20"/>
      <c r="S68" s="94">
        <f t="shared" si="15"/>
        <v>0</v>
      </c>
      <c r="T68" s="20"/>
      <c r="U68" s="105">
        <f t="shared" si="16"/>
        <v>0</v>
      </c>
      <c r="EC68" s="39">
        <f t="shared" si="17"/>
        <v>0</v>
      </c>
    </row>
    <row r="69" spans="1:133" x14ac:dyDescent="0.25">
      <c r="A69" s="20"/>
      <c r="B69" s="153" t="s">
        <v>342</v>
      </c>
      <c r="C69" s="137"/>
      <c r="D69" s="155"/>
      <c r="E69" s="156"/>
      <c r="F69" s="157"/>
      <c r="G69" s="158"/>
      <c r="H69" s="155"/>
      <c r="I69" s="157"/>
      <c r="J69" s="155"/>
      <c r="K69" s="157"/>
      <c r="L69" s="158"/>
      <c r="M69" s="158"/>
      <c r="N69" s="151">
        <f t="shared" si="14"/>
        <v>0</v>
      </c>
      <c r="O69" s="152">
        <f>N69/Portada!$F$15</f>
        <v>0</v>
      </c>
      <c r="P69" s="23"/>
      <c r="Q69" s="23"/>
      <c r="R69" s="20"/>
      <c r="S69" s="94">
        <f t="shared" si="15"/>
        <v>0</v>
      </c>
      <c r="T69" s="20"/>
      <c r="U69" s="105">
        <f t="shared" si="16"/>
        <v>0</v>
      </c>
      <c r="EC69" s="39">
        <f t="shared" si="17"/>
        <v>0</v>
      </c>
    </row>
    <row r="70" spans="1:133" x14ac:dyDescent="0.25">
      <c r="A70" s="20"/>
      <c r="B70" s="144" t="s">
        <v>512</v>
      </c>
      <c r="C70" s="137"/>
      <c r="D70" s="146"/>
      <c r="E70" s="147"/>
      <c r="F70" s="148"/>
      <c r="G70" s="149"/>
      <c r="H70" s="146"/>
      <c r="I70" s="148"/>
      <c r="J70" s="146"/>
      <c r="K70" s="148"/>
      <c r="L70" s="149"/>
      <c r="M70" s="149"/>
      <c r="N70" s="151">
        <f t="shared" si="14"/>
        <v>0</v>
      </c>
      <c r="O70" s="152">
        <f>N70/Portada!$F$15</f>
        <v>0</v>
      </c>
      <c r="P70" s="23"/>
      <c r="Q70" s="23"/>
      <c r="R70" s="20"/>
      <c r="S70" s="94">
        <f t="shared" si="15"/>
        <v>0</v>
      </c>
      <c r="T70" s="20"/>
      <c r="U70" s="105">
        <f t="shared" si="16"/>
        <v>0</v>
      </c>
      <c r="EC70" s="39">
        <f t="shared" si="17"/>
        <v>0</v>
      </c>
    </row>
    <row r="71" spans="1:133" x14ac:dyDescent="0.25">
      <c r="A71" s="20"/>
      <c r="B71" s="153" t="s">
        <v>513</v>
      </c>
      <c r="C71" s="137"/>
      <c r="D71" s="155"/>
      <c r="E71" s="156"/>
      <c r="F71" s="157"/>
      <c r="G71" s="158"/>
      <c r="H71" s="155"/>
      <c r="I71" s="157"/>
      <c r="J71" s="155"/>
      <c r="K71" s="157"/>
      <c r="L71" s="158"/>
      <c r="M71" s="158"/>
      <c r="N71" s="151">
        <f t="shared" si="14"/>
        <v>0</v>
      </c>
      <c r="O71" s="152">
        <f>N71/Portada!$F$15</f>
        <v>0</v>
      </c>
      <c r="P71" s="23"/>
      <c r="Q71" s="23"/>
      <c r="R71" s="20"/>
      <c r="S71" s="94">
        <f t="shared" si="15"/>
        <v>0</v>
      </c>
      <c r="T71" s="20"/>
      <c r="U71" s="105">
        <f t="shared" si="16"/>
        <v>0</v>
      </c>
      <c r="EC71" s="39">
        <f t="shared" si="17"/>
        <v>0</v>
      </c>
    </row>
    <row r="72" spans="1:133" x14ac:dyDescent="0.25">
      <c r="A72" s="20"/>
      <c r="B72" s="144" t="s">
        <v>514</v>
      </c>
      <c r="C72" s="137"/>
      <c r="D72" s="146"/>
      <c r="E72" s="147"/>
      <c r="F72" s="148"/>
      <c r="G72" s="149"/>
      <c r="H72" s="146"/>
      <c r="I72" s="148"/>
      <c r="J72" s="146"/>
      <c r="K72" s="148"/>
      <c r="L72" s="149"/>
      <c r="M72" s="149"/>
      <c r="N72" s="151">
        <f t="shared" si="14"/>
        <v>0</v>
      </c>
      <c r="O72" s="152">
        <f>N72/Portada!$F$15</f>
        <v>0</v>
      </c>
      <c r="P72" s="23"/>
      <c r="Q72" s="23"/>
      <c r="R72" s="20"/>
      <c r="S72" s="94">
        <f t="shared" si="15"/>
        <v>0</v>
      </c>
      <c r="T72" s="20"/>
      <c r="U72" s="105">
        <f t="shared" si="16"/>
        <v>0</v>
      </c>
      <c r="EC72" s="39">
        <f t="shared" si="17"/>
        <v>0</v>
      </c>
    </row>
    <row r="73" spans="1:133" x14ac:dyDescent="0.25">
      <c r="A73" s="20"/>
      <c r="B73" s="153" t="s">
        <v>515</v>
      </c>
      <c r="C73" s="137"/>
      <c r="D73" s="155"/>
      <c r="E73" s="156"/>
      <c r="F73" s="157"/>
      <c r="G73" s="158"/>
      <c r="H73" s="155"/>
      <c r="I73" s="157"/>
      <c r="J73" s="155"/>
      <c r="K73" s="157"/>
      <c r="L73" s="158"/>
      <c r="M73" s="158"/>
      <c r="N73" s="151">
        <f t="shared" si="14"/>
        <v>0</v>
      </c>
      <c r="O73" s="152">
        <f>N73/Portada!$F$15</f>
        <v>0</v>
      </c>
      <c r="P73" s="23"/>
      <c r="Q73" s="23"/>
      <c r="R73" s="20"/>
      <c r="S73" s="94">
        <f t="shared" si="15"/>
        <v>0</v>
      </c>
      <c r="T73" s="20"/>
      <c r="U73" s="105">
        <f t="shared" si="16"/>
        <v>0</v>
      </c>
      <c r="EC73" s="39">
        <f t="shared" si="17"/>
        <v>0</v>
      </c>
    </row>
    <row r="74" spans="1:133" x14ac:dyDescent="0.25">
      <c r="A74" s="20"/>
      <c r="B74" s="144" t="s">
        <v>596</v>
      </c>
      <c r="C74" s="137"/>
      <c r="D74" s="146"/>
      <c r="E74" s="147"/>
      <c r="F74" s="148"/>
      <c r="G74" s="149"/>
      <c r="H74" s="146"/>
      <c r="I74" s="148"/>
      <c r="J74" s="146"/>
      <c r="K74" s="148"/>
      <c r="L74" s="149"/>
      <c r="M74" s="149"/>
      <c r="N74" s="151">
        <f t="shared" si="14"/>
        <v>0</v>
      </c>
      <c r="O74" s="152">
        <f>N74/Portada!$F$15</f>
        <v>0</v>
      </c>
      <c r="P74" s="23"/>
      <c r="Q74" s="23"/>
      <c r="R74" s="20"/>
      <c r="S74" s="94">
        <f t="shared" si="15"/>
        <v>0</v>
      </c>
      <c r="T74" s="20"/>
      <c r="U74" s="105">
        <f t="shared" si="16"/>
        <v>0</v>
      </c>
      <c r="EC74" s="39">
        <f t="shared" si="17"/>
        <v>0</v>
      </c>
    </row>
    <row r="75" spans="1:133" x14ac:dyDescent="0.25">
      <c r="A75" s="20"/>
      <c r="B75" s="153" t="s">
        <v>597</v>
      </c>
      <c r="C75" s="137"/>
      <c r="D75" s="155"/>
      <c r="E75" s="156"/>
      <c r="F75" s="157"/>
      <c r="G75" s="158"/>
      <c r="H75" s="155"/>
      <c r="I75" s="157"/>
      <c r="J75" s="155"/>
      <c r="K75" s="157"/>
      <c r="L75" s="158"/>
      <c r="M75" s="158"/>
      <c r="N75" s="151">
        <f t="shared" si="14"/>
        <v>0</v>
      </c>
      <c r="O75" s="152">
        <f>N75/Portada!$F$15</f>
        <v>0</v>
      </c>
      <c r="P75" s="23"/>
      <c r="Q75" s="23"/>
      <c r="R75" s="20"/>
      <c r="S75" s="94">
        <f t="shared" si="15"/>
        <v>0</v>
      </c>
      <c r="T75" s="20"/>
      <c r="U75" s="105">
        <f t="shared" si="16"/>
        <v>0</v>
      </c>
      <c r="EC75" s="39">
        <f t="shared" si="17"/>
        <v>0</v>
      </c>
    </row>
    <row r="76" spans="1:133" x14ac:dyDescent="0.25">
      <c r="A76" s="20"/>
      <c r="B76" s="144" t="s">
        <v>598</v>
      </c>
      <c r="C76" s="137"/>
      <c r="D76" s="146"/>
      <c r="E76" s="147"/>
      <c r="F76" s="148"/>
      <c r="G76" s="149"/>
      <c r="H76" s="146"/>
      <c r="I76" s="148"/>
      <c r="J76" s="146"/>
      <c r="K76" s="148"/>
      <c r="L76" s="149"/>
      <c r="M76" s="149"/>
      <c r="N76" s="151">
        <f t="shared" si="14"/>
        <v>0</v>
      </c>
      <c r="O76" s="152">
        <f>N76/Portada!$F$15</f>
        <v>0</v>
      </c>
      <c r="P76" s="23"/>
      <c r="Q76" s="23"/>
      <c r="R76" s="20"/>
      <c r="S76" s="94">
        <f t="shared" si="15"/>
        <v>0</v>
      </c>
      <c r="T76" s="20"/>
      <c r="U76" s="105">
        <f t="shared" si="16"/>
        <v>0</v>
      </c>
      <c r="EC76" s="39">
        <f t="shared" si="17"/>
        <v>0</v>
      </c>
    </row>
    <row r="77" spans="1:133" x14ac:dyDescent="0.25">
      <c r="A77" s="20"/>
      <c r="B77" s="153" t="s">
        <v>599</v>
      </c>
      <c r="C77" s="137"/>
      <c r="D77" s="155"/>
      <c r="E77" s="156"/>
      <c r="F77" s="157"/>
      <c r="G77" s="158"/>
      <c r="H77" s="155"/>
      <c r="I77" s="157"/>
      <c r="J77" s="155"/>
      <c r="K77" s="157"/>
      <c r="L77" s="158"/>
      <c r="M77" s="158"/>
      <c r="N77" s="151">
        <f t="shared" si="14"/>
        <v>0</v>
      </c>
      <c r="O77" s="152">
        <f>N77/Portada!$F$15</f>
        <v>0</v>
      </c>
      <c r="P77" s="23"/>
      <c r="Q77" s="23"/>
      <c r="R77" s="20"/>
      <c r="S77" s="94">
        <f t="shared" si="15"/>
        <v>0</v>
      </c>
      <c r="T77" s="20"/>
      <c r="U77" s="105">
        <f t="shared" si="16"/>
        <v>0</v>
      </c>
      <c r="EC77" s="39">
        <f t="shared" si="17"/>
        <v>0</v>
      </c>
    </row>
    <row r="78" spans="1:133" x14ac:dyDescent="0.25">
      <c r="A78" s="132"/>
      <c r="B78" s="144" t="s">
        <v>600</v>
      </c>
      <c r="C78" s="137"/>
      <c r="D78" s="146"/>
      <c r="E78" s="147"/>
      <c r="F78" s="148"/>
      <c r="G78" s="149"/>
      <c r="H78" s="146"/>
      <c r="I78" s="148"/>
      <c r="J78" s="146"/>
      <c r="K78" s="148"/>
      <c r="L78" s="149"/>
      <c r="M78" s="149"/>
      <c r="N78" s="151">
        <f t="shared" si="14"/>
        <v>0</v>
      </c>
      <c r="O78" s="152">
        <f>N78/Portada!$F$15</f>
        <v>0</v>
      </c>
      <c r="P78" s="23"/>
      <c r="Q78" s="23"/>
      <c r="R78" s="20"/>
      <c r="S78" s="94">
        <f t="shared" si="15"/>
        <v>0</v>
      </c>
      <c r="T78" s="20"/>
      <c r="U78" s="105">
        <f t="shared" si="16"/>
        <v>0</v>
      </c>
      <c r="EC78" s="39">
        <f t="shared" si="17"/>
        <v>0</v>
      </c>
    </row>
    <row r="79" spans="1:133" ht="15.75" thickBot="1" x14ac:dyDescent="0.3">
      <c r="A79" s="20"/>
      <c r="B79" s="20"/>
      <c r="C79" s="133" t="str">
        <f>"TOTAL " &amp;" " &amp; B63 &amp; " " &amp; (C63)</f>
        <v>TOTAL  02.03. Segons papers</v>
      </c>
      <c r="D79" s="134"/>
      <c r="E79" s="135"/>
      <c r="F79" s="135"/>
      <c r="G79" s="134"/>
      <c r="H79" s="134"/>
      <c r="I79" s="135"/>
      <c r="J79" s="134"/>
      <c r="K79" s="135"/>
      <c r="L79" s="134"/>
      <c r="M79" s="141"/>
      <c r="N79" s="136">
        <f>SUM(N64:N78)</f>
        <v>0</v>
      </c>
      <c r="O79" s="136">
        <f>SUM(O64:O78)</f>
        <v>0</v>
      </c>
      <c r="P79" s="40">
        <f>SUM(P64:P78)</f>
        <v>0</v>
      </c>
      <c r="Q79" s="40">
        <f>SUM(Q64:Q78)</f>
        <v>0</v>
      </c>
      <c r="R79" s="20"/>
      <c r="S79" s="40">
        <f>SUM(S64:S78)</f>
        <v>0</v>
      </c>
      <c r="T79" s="20"/>
      <c r="U79" s="20"/>
      <c r="EC79" s="40">
        <f>SUM(EC64:EC78)</f>
        <v>0</v>
      </c>
    </row>
    <row r="80" spans="1:133" x14ac:dyDescent="0.25">
      <c r="A80" s="20"/>
      <c r="B80" s="42" t="s">
        <v>0</v>
      </c>
      <c r="C80" s="38"/>
      <c r="D80" s="38"/>
      <c r="E80" s="63"/>
      <c r="F80" s="63"/>
      <c r="G80" s="38"/>
      <c r="H80" s="38"/>
      <c r="I80" s="63"/>
      <c r="J80" s="38"/>
      <c r="K80" s="63"/>
      <c r="L80" s="38"/>
      <c r="M80" s="38"/>
      <c r="N80" s="38"/>
      <c r="O80" s="38"/>
      <c r="P80" s="38"/>
      <c r="Q80" s="38"/>
      <c r="R80" s="20"/>
      <c r="S80" s="20"/>
      <c r="T80" s="20"/>
      <c r="U80" s="20"/>
      <c r="EC80" s="38"/>
    </row>
    <row r="81" spans="1:133" x14ac:dyDescent="0.25">
      <c r="A81" s="20"/>
      <c r="B81" s="41" t="s">
        <v>30</v>
      </c>
      <c r="C81" s="34" t="s">
        <v>249</v>
      </c>
      <c r="D81" s="42"/>
      <c r="E81" s="66"/>
      <c r="F81" s="66"/>
      <c r="G81" s="51"/>
      <c r="H81" s="51"/>
      <c r="I81" s="66"/>
      <c r="J81" s="51"/>
      <c r="K81" s="66"/>
      <c r="L81" s="51"/>
      <c r="M81" s="51"/>
      <c r="N81" s="51"/>
      <c r="O81" s="51"/>
      <c r="P81" s="51"/>
      <c r="Q81" s="51"/>
      <c r="R81" s="51"/>
      <c r="S81" s="51"/>
      <c r="T81" s="20"/>
      <c r="U81" s="20"/>
      <c r="EC81" s="51"/>
    </row>
    <row r="82" spans="1:133" x14ac:dyDescent="0.25">
      <c r="A82" s="34"/>
      <c r="B82" s="160" t="s">
        <v>31</v>
      </c>
      <c r="C82" s="137"/>
      <c r="D82" s="162"/>
      <c r="E82" s="163"/>
      <c r="F82" s="164"/>
      <c r="G82" s="165"/>
      <c r="H82" s="162"/>
      <c r="I82" s="164"/>
      <c r="J82" s="162"/>
      <c r="K82" s="164"/>
      <c r="L82" s="165"/>
      <c r="M82" s="165"/>
      <c r="N82" s="167">
        <f t="shared" ref="N82:N96" si="18">(IF(G82=0,1,G82)*IF(I82=0,1,I82)*L82 )+M82*IF(G82=0,1,G82)*IF(I82=0,1,I82)</f>
        <v>0</v>
      </c>
      <c r="O82" s="168">
        <f>N82/Portada!$F$15</f>
        <v>0</v>
      </c>
      <c r="P82" s="23"/>
      <c r="Q82" s="23"/>
      <c r="R82" s="20"/>
      <c r="S82" s="94">
        <f t="shared" ref="S82:S96" si="19">M82*IF(G82=0,1,G82)*IF(I82=0,1,I82)</f>
        <v>0</v>
      </c>
      <c r="T82" s="20"/>
      <c r="U82" s="105">
        <f t="shared" ref="U82:U96" si="20">IF(L82&lt;&gt;0,(M82/L82)/IF(G82=0,1,G82),0)</f>
        <v>0</v>
      </c>
      <c r="EC82" s="39">
        <f t="shared" ref="EC82:EC96" si="21">(IF(G82=0,1,G82)*IF(I82=0,1,I82)*L82 )+M82*IF(G82=0,1,G82)*IF(I82=0,1,I82)</f>
        <v>0</v>
      </c>
    </row>
    <row r="83" spans="1:133" x14ac:dyDescent="0.25">
      <c r="B83" s="153" t="s">
        <v>32</v>
      </c>
      <c r="C83" s="137"/>
      <c r="D83" s="155"/>
      <c r="E83" s="156"/>
      <c r="F83" s="157"/>
      <c r="G83" s="158"/>
      <c r="H83" s="155"/>
      <c r="I83" s="157"/>
      <c r="J83" s="155"/>
      <c r="K83" s="157"/>
      <c r="L83" s="158"/>
      <c r="M83" s="158"/>
      <c r="N83" s="151">
        <f t="shared" si="18"/>
        <v>0</v>
      </c>
      <c r="O83" s="152">
        <f>N83/Portada!$F$15</f>
        <v>0</v>
      </c>
      <c r="P83" s="23"/>
      <c r="Q83" s="23"/>
      <c r="R83" s="20"/>
      <c r="S83" s="94">
        <f t="shared" si="19"/>
        <v>0</v>
      </c>
      <c r="T83" s="20"/>
      <c r="U83" s="105">
        <f t="shared" si="20"/>
        <v>0</v>
      </c>
      <c r="EC83" s="39">
        <f t="shared" si="21"/>
        <v>0</v>
      </c>
    </row>
    <row r="84" spans="1:133" x14ac:dyDescent="0.25">
      <c r="A84" s="34"/>
      <c r="B84" s="144" t="s">
        <v>343</v>
      </c>
      <c r="C84" s="137"/>
      <c r="D84" s="146"/>
      <c r="E84" s="147"/>
      <c r="F84" s="148"/>
      <c r="G84" s="149"/>
      <c r="H84" s="146"/>
      <c r="I84" s="148"/>
      <c r="J84" s="146"/>
      <c r="K84" s="148"/>
      <c r="L84" s="149"/>
      <c r="M84" s="149"/>
      <c r="N84" s="151">
        <f t="shared" si="18"/>
        <v>0</v>
      </c>
      <c r="O84" s="152">
        <f>N84/Portada!$F$15</f>
        <v>0</v>
      </c>
      <c r="P84" s="23"/>
      <c r="Q84" s="23"/>
      <c r="R84" s="20"/>
      <c r="S84" s="94">
        <f t="shared" si="19"/>
        <v>0</v>
      </c>
      <c r="T84" s="20"/>
      <c r="U84" s="105">
        <f t="shared" si="20"/>
        <v>0</v>
      </c>
      <c r="EC84" s="39">
        <f t="shared" si="21"/>
        <v>0</v>
      </c>
    </row>
    <row r="85" spans="1:133" x14ac:dyDescent="0.25">
      <c r="A85" s="34"/>
      <c r="B85" s="153" t="s">
        <v>344</v>
      </c>
      <c r="C85" s="137"/>
      <c r="D85" s="155"/>
      <c r="E85" s="156"/>
      <c r="F85" s="157"/>
      <c r="G85" s="158"/>
      <c r="H85" s="155"/>
      <c r="I85" s="157"/>
      <c r="J85" s="155"/>
      <c r="K85" s="157"/>
      <c r="L85" s="158"/>
      <c r="M85" s="158"/>
      <c r="N85" s="151">
        <f t="shared" si="18"/>
        <v>0</v>
      </c>
      <c r="O85" s="152">
        <f>N85/Portada!$F$15</f>
        <v>0</v>
      </c>
      <c r="P85" s="23"/>
      <c r="Q85" s="23"/>
      <c r="R85" s="20"/>
      <c r="S85" s="94">
        <f t="shared" si="19"/>
        <v>0</v>
      </c>
      <c r="T85" s="20"/>
      <c r="U85" s="105">
        <f t="shared" si="20"/>
        <v>0</v>
      </c>
      <c r="EC85" s="39">
        <f t="shared" si="21"/>
        <v>0</v>
      </c>
    </row>
    <row r="86" spans="1:133" x14ac:dyDescent="0.25">
      <c r="A86" s="34"/>
      <c r="B86" s="144" t="s">
        <v>345</v>
      </c>
      <c r="C86" s="137"/>
      <c r="D86" s="146"/>
      <c r="E86" s="147"/>
      <c r="F86" s="148"/>
      <c r="G86" s="149"/>
      <c r="H86" s="146"/>
      <c r="I86" s="148"/>
      <c r="J86" s="146"/>
      <c r="K86" s="148"/>
      <c r="L86" s="149"/>
      <c r="M86" s="149"/>
      <c r="N86" s="151">
        <f t="shared" si="18"/>
        <v>0</v>
      </c>
      <c r="O86" s="152">
        <f>N86/Portada!$F$15</f>
        <v>0</v>
      </c>
      <c r="P86" s="23"/>
      <c r="Q86" s="23"/>
      <c r="R86" s="20"/>
      <c r="S86" s="94">
        <f t="shared" si="19"/>
        <v>0</v>
      </c>
      <c r="T86" s="20"/>
      <c r="U86" s="105">
        <f t="shared" si="20"/>
        <v>0</v>
      </c>
      <c r="EC86" s="39">
        <f t="shared" si="21"/>
        <v>0</v>
      </c>
    </row>
    <row r="87" spans="1:133" x14ac:dyDescent="0.25">
      <c r="A87" s="34"/>
      <c r="B87" s="153" t="s">
        <v>346</v>
      </c>
      <c r="C87" s="137"/>
      <c r="D87" s="155"/>
      <c r="E87" s="156"/>
      <c r="F87" s="157"/>
      <c r="G87" s="158"/>
      <c r="H87" s="155"/>
      <c r="I87" s="157"/>
      <c r="J87" s="155"/>
      <c r="K87" s="157"/>
      <c r="L87" s="158"/>
      <c r="M87" s="158"/>
      <c r="N87" s="151">
        <f t="shared" si="18"/>
        <v>0</v>
      </c>
      <c r="O87" s="152">
        <f>N87/Portada!$F$15</f>
        <v>0</v>
      </c>
      <c r="P87" s="23"/>
      <c r="Q87" s="23"/>
      <c r="R87" s="20"/>
      <c r="S87" s="94">
        <f t="shared" si="19"/>
        <v>0</v>
      </c>
      <c r="T87" s="20"/>
      <c r="U87" s="105">
        <f t="shared" si="20"/>
        <v>0</v>
      </c>
      <c r="EC87" s="39">
        <f t="shared" si="21"/>
        <v>0</v>
      </c>
    </row>
    <row r="88" spans="1:133" x14ac:dyDescent="0.25">
      <c r="A88" s="34"/>
      <c r="B88" s="144" t="s">
        <v>516</v>
      </c>
      <c r="C88" s="137"/>
      <c r="D88" s="146"/>
      <c r="E88" s="147"/>
      <c r="F88" s="148"/>
      <c r="G88" s="149"/>
      <c r="H88" s="146"/>
      <c r="I88" s="148"/>
      <c r="J88" s="146"/>
      <c r="K88" s="148"/>
      <c r="L88" s="149"/>
      <c r="M88" s="149"/>
      <c r="N88" s="151">
        <f t="shared" si="18"/>
        <v>0</v>
      </c>
      <c r="O88" s="152">
        <f>N88/Portada!$F$15</f>
        <v>0</v>
      </c>
      <c r="P88" s="23"/>
      <c r="Q88" s="23"/>
      <c r="R88" s="20"/>
      <c r="S88" s="94">
        <f t="shared" si="19"/>
        <v>0</v>
      </c>
      <c r="T88" s="20"/>
      <c r="U88" s="105">
        <f t="shared" si="20"/>
        <v>0</v>
      </c>
      <c r="EC88" s="39">
        <f t="shared" si="21"/>
        <v>0</v>
      </c>
    </row>
    <row r="89" spans="1:133" x14ac:dyDescent="0.25">
      <c r="A89" s="34"/>
      <c r="B89" s="153" t="s">
        <v>517</v>
      </c>
      <c r="C89" s="137"/>
      <c r="D89" s="155"/>
      <c r="E89" s="156"/>
      <c r="F89" s="157"/>
      <c r="G89" s="158"/>
      <c r="H89" s="155"/>
      <c r="I89" s="157"/>
      <c r="J89" s="155"/>
      <c r="K89" s="157"/>
      <c r="L89" s="158"/>
      <c r="M89" s="158"/>
      <c r="N89" s="151">
        <f t="shared" si="18"/>
        <v>0</v>
      </c>
      <c r="O89" s="152">
        <f>N89/Portada!$F$15</f>
        <v>0</v>
      </c>
      <c r="P89" s="23"/>
      <c r="Q89" s="23"/>
      <c r="R89" s="20"/>
      <c r="S89" s="94">
        <f t="shared" si="19"/>
        <v>0</v>
      </c>
      <c r="T89" s="20"/>
      <c r="U89" s="105">
        <f t="shared" si="20"/>
        <v>0</v>
      </c>
      <c r="EC89" s="39">
        <f t="shared" si="21"/>
        <v>0</v>
      </c>
    </row>
    <row r="90" spans="1:133" x14ac:dyDescent="0.25">
      <c r="A90" s="34"/>
      <c r="B90" s="144" t="s">
        <v>518</v>
      </c>
      <c r="C90" s="137"/>
      <c r="D90" s="146"/>
      <c r="E90" s="147"/>
      <c r="F90" s="148"/>
      <c r="G90" s="149"/>
      <c r="H90" s="146"/>
      <c r="I90" s="148"/>
      <c r="J90" s="146"/>
      <c r="K90" s="148"/>
      <c r="L90" s="149"/>
      <c r="M90" s="149"/>
      <c r="N90" s="151">
        <f t="shared" si="18"/>
        <v>0</v>
      </c>
      <c r="O90" s="152">
        <f>N90/Portada!$F$15</f>
        <v>0</v>
      </c>
      <c r="P90" s="23"/>
      <c r="Q90" s="23"/>
      <c r="R90" s="20"/>
      <c r="S90" s="94">
        <f t="shared" si="19"/>
        <v>0</v>
      </c>
      <c r="T90" s="20"/>
      <c r="U90" s="105">
        <f t="shared" si="20"/>
        <v>0</v>
      </c>
      <c r="EC90" s="39">
        <f t="shared" si="21"/>
        <v>0</v>
      </c>
    </row>
    <row r="91" spans="1:133" x14ac:dyDescent="0.25">
      <c r="A91" s="34"/>
      <c r="B91" s="153" t="s">
        <v>501</v>
      </c>
      <c r="C91" s="137"/>
      <c r="D91" s="155"/>
      <c r="E91" s="156"/>
      <c r="F91" s="157"/>
      <c r="G91" s="158"/>
      <c r="H91" s="155"/>
      <c r="I91" s="157"/>
      <c r="J91" s="155"/>
      <c r="K91" s="157"/>
      <c r="L91" s="158"/>
      <c r="M91" s="158"/>
      <c r="N91" s="151">
        <f t="shared" si="18"/>
        <v>0</v>
      </c>
      <c r="O91" s="152">
        <f>N91/Portada!$F$15</f>
        <v>0</v>
      </c>
      <c r="P91" s="23"/>
      <c r="Q91" s="23"/>
      <c r="R91" s="20"/>
      <c r="S91" s="94">
        <f t="shared" si="19"/>
        <v>0</v>
      </c>
      <c r="T91" s="20"/>
      <c r="U91" s="105">
        <f t="shared" si="20"/>
        <v>0</v>
      </c>
      <c r="EC91" s="39">
        <f t="shared" si="21"/>
        <v>0</v>
      </c>
    </row>
    <row r="92" spans="1:133" x14ac:dyDescent="0.25">
      <c r="A92" s="34"/>
      <c r="B92" s="144" t="s">
        <v>601</v>
      </c>
      <c r="C92" s="137"/>
      <c r="D92" s="146"/>
      <c r="E92" s="147"/>
      <c r="F92" s="148"/>
      <c r="G92" s="149"/>
      <c r="H92" s="146"/>
      <c r="I92" s="148"/>
      <c r="J92" s="146"/>
      <c r="K92" s="148"/>
      <c r="L92" s="149"/>
      <c r="M92" s="149"/>
      <c r="N92" s="151">
        <f t="shared" si="18"/>
        <v>0</v>
      </c>
      <c r="O92" s="152">
        <f>N92/Portada!$F$15</f>
        <v>0</v>
      </c>
      <c r="P92" s="23"/>
      <c r="Q92" s="23"/>
      <c r="R92" s="20"/>
      <c r="S92" s="94">
        <f t="shared" si="19"/>
        <v>0</v>
      </c>
      <c r="T92" s="20"/>
      <c r="U92" s="105">
        <f t="shared" si="20"/>
        <v>0</v>
      </c>
      <c r="EC92" s="39">
        <f t="shared" si="21"/>
        <v>0</v>
      </c>
    </row>
    <row r="93" spans="1:133" x14ac:dyDescent="0.25">
      <c r="A93" s="34"/>
      <c r="B93" s="153" t="s">
        <v>602</v>
      </c>
      <c r="C93" s="137"/>
      <c r="D93" s="155"/>
      <c r="E93" s="156"/>
      <c r="F93" s="157"/>
      <c r="G93" s="158"/>
      <c r="H93" s="155"/>
      <c r="I93" s="157"/>
      <c r="J93" s="155"/>
      <c r="K93" s="157"/>
      <c r="L93" s="158"/>
      <c r="M93" s="158"/>
      <c r="N93" s="151">
        <f t="shared" si="18"/>
        <v>0</v>
      </c>
      <c r="O93" s="152">
        <f>N93/Portada!$F$15</f>
        <v>0</v>
      </c>
      <c r="P93" s="23"/>
      <c r="Q93" s="23"/>
      <c r="R93" s="20"/>
      <c r="S93" s="94">
        <f t="shared" si="19"/>
        <v>0</v>
      </c>
      <c r="T93" s="20"/>
      <c r="U93" s="105">
        <f t="shared" si="20"/>
        <v>0</v>
      </c>
      <c r="EC93" s="39">
        <f t="shared" si="21"/>
        <v>0</v>
      </c>
    </row>
    <row r="94" spans="1:133" x14ac:dyDescent="0.25">
      <c r="A94" s="34"/>
      <c r="B94" s="144" t="s">
        <v>603</v>
      </c>
      <c r="C94" s="137"/>
      <c r="D94" s="146"/>
      <c r="E94" s="147"/>
      <c r="F94" s="148"/>
      <c r="G94" s="149"/>
      <c r="H94" s="146"/>
      <c r="I94" s="148"/>
      <c r="J94" s="146"/>
      <c r="K94" s="148"/>
      <c r="L94" s="149"/>
      <c r="M94" s="149"/>
      <c r="N94" s="151">
        <f t="shared" si="18"/>
        <v>0</v>
      </c>
      <c r="O94" s="152">
        <f>N94/Portada!$F$15</f>
        <v>0</v>
      </c>
      <c r="P94" s="23"/>
      <c r="Q94" s="23"/>
      <c r="R94" s="20"/>
      <c r="S94" s="94">
        <f t="shared" si="19"/>
        <v>0</v>
      </c>
      <c r="T94" s="20"/>
      <c r="U94" s="105">
        <f t="shared" si="20"/>
        <v>0</v>
      </c>
      <c r="EC94" s="39">
        <f t="shared" si="21"/>
        <v>0</v>
      </c>
    </row>
    <row r="95" spans="1:133" x14ac:dyDescent="0.25">
      <c r="A95" s="34"/>
      <c r="B95" s="153" t="s">
        <v>604</v>
      </c>
      <c r="C95" s="137"/>
      <c r="D95" s="155"/>
      <c r="E95" s="156"/>
      <c r="F95" s="157"/>
      <c r="G95" s="158"/>
      <c r="H95" s="155"/>
      <c r="I95" s="157"/>
      <c r="J95" s="155"/>
      <c r="K95" s="157"/>
      <c r="L95" s="158"/>
      <c r="M95" s="158"/>
      <c r="N95" s="151">
        <f t="shared" si="18"/>
        <v>0</v>
      </c>
      <c r="O95" s="152">
        <f>N95/Portada!$F$15</f>
        <v>0</v>
      </c>
      <c r="P95" s="23"/>
      <c r="Q95" s="23"/>
      <c r="R95" s="20"/>
      <c r="S95" s="94">
        <f t="shared" si="19"/>
        <v>0</v>
      </c>
      <c r="T95" s="20"/>
      <c r="U95" s="105">
        <f t="shared" si="20"/>
        <v>0</v>
      </c>
      <c r="EC95" s="39">
        <f t="shared" si="21"/>
        <v>0</v>
      </c>
    </row>
    <row r="96" spans="1:133" x14ac:dyDescent="0.25">
      <c r="A96" s="34"/>
      <c r="B96" s="144" t="s">
        <v>605</v>
      </c>
      <c r="C96" s="137"/>
      <c r="D96" s="146"/>
      <c r="E96" s="147"/>
      <c r="F96" s="148"/>
      <c r="G96" s="149"/>
      <c r="H96" s="146"/>
      <c r="I96" s="148"/>
      <c r="J96" s="146"/>
      <c r="K96" s="148"/>
      <c r="L96" s="149"/>
      <c r="M96" s="149"/>
      <c r="N96" s="151">
        <f t="shared" si="18"/>
        <v>0</v>
      </c>
      <c r="O96" s="152">
        <f>N96/Portada!$F$15</f>
        <v>0</v>
      </c>
      <c r="P96" s="23"/>
      <c r="Q96" s="23"/>
      <c r="R96" s="20"/>
      <c r="S96" s="94">
        <f t="shared" si="19"/>
        <v>0</v>
      </c>
      <c r="T96" s="20"/>
      <c r="U96" s="105">
        <f t="shared" si="20"/>
        <v>0</v>
      </c>
      <c r="EC96" s="39">
        <f t="shared" si="21"/>
        <v>0</v>
      </c>
    </row>
    <row r="97" spans="1:133" ht="15.75" thickBot="1" x14ac:dyDescent="0.3">
      <c r="A97" s="34"/>
      <c r="B97" s="37"/>
      <c r="C97" s="133" t="str">
        <f>"TOTAL " &amp;" " &amp; B81 &amp; " " &amp; (C81)</f>
        <v>TOTAL  02.04. Repartiment</v>
      </c>
      <c r="D97" s="134"/>
      <c r="E97" s="135"/>
      <c r="F97" s="135"/>
      <c r="G97" s="134"/>
      <c r="H97" s="134"/>
      <c r="I97" s="135"/>
      <c r="J97" s="134"/>
      <c r="K97" s="135"/>
      <c r="L97" s="134"/>
      <c r="M97" s="141"/>
      <c r="N97" s="136">
        <f>SUM(N82:N96)</f>
        <v>0</v>
      </c>
      <c r="O97" s="136">
        <f>SUM(O82:O96)</f>
        <v>0</v>
      </c>
      <c r="P97" s="40">
        <f>SUM(P82:P96)</f>
        <v>0</v>
      </c>
      <c r="Q97" s="40">
        <f>SUM(Q82:Q96)</f>
        <v>0</v>
      </c>
      <c r="R97" s="20"/>
      <c r="S97" s="40">
        <f>SUM(S82:S96)</f>
        <v>0</v>
      </c>
      <c r="T97" s="20"/>
      <c r="U97" s="20"/>
      <c r="EC97" s="40">
        <f>SUM(EC82:EC96)</f>
        <v>0</v>
      </c>
    </row>
    <row r="98" spans="1:133" x14ac:dyDescent="0.25">
      <c r="A98" s="20"/>
      <c r="B98" s="42" t="s">
        <v>0</v>
      </c>
      <c r="C98" s="38"/>
      <c r="D98" s="38"/>
      <c r="E98" s="63"/>
      <c r="F98" s="63"/>
      <c r="G98" s="38"/>
      <c r="H98" s="38"/>
      <c r="I98" s="63"/>
      <c r="J98" s="38"/>
      <c r="K98" s="63"/>
      <c r="L98" s="38"/>
      <c r="M98" s="38"/>
      <c r="N98" s="38"/>
      <c r="O98" s="38"/>
      <c r="P98" s="38"/>
      <c r="Q98" s="38"/>
      <c r="R98" s="20"/>
      <c r="S98" s="20"/>
      <c r="T98" s="20"/>
      <c r="U98" s="20"/>
      <c r="EC98" s="38"/>
    </row>
    <row r="99" spans="1:133" x14ac:dyDescent="0.25">
      <c r="A99" s="20"/>
      <c r="B99" s="41" t="s">
        <v>33</v>
      </c>
      <c r="C99" s="34" t="s">
        <v>250</v>
      </c>
      <c r="D99" s="42"/>
      <c r="E99" s="65"/>
      <c r="F99" s="65"/>
      <c r="G99" s="47"/>
      <c r="H99" s="47"/>
      <c r="I99" s="65"/>
      <c r="J99" s="47"/>
      <c r="K99" s="65"/>
      <c r="L99" s="47"/>
      <c r="M99" s="47"/>
      <c r="N99" s="47"/>
      <c r="O99" s="47"/>
      <c r="P99" s="47"/>
      <c r="Q99" s="47"/>
      <c r="R99" s="20"/>
      <c r="S99" s="20"/>
      <c r="T99" s="20"/>
      <c r="U99" s="20"/>
      <c r="EC99" s="47"/>
    </row>
    <row r="100" spans="1:133" x14ac:dyDescent="0.25">
      <c r="A100" s="34"/>
      <c r="B100" s="160" t="s">
        <v>35</v>
      </c>
      <c r="C100" s="137"/>
      <c r="D100" s="162"/>
      <c r="E100" s="163"/>
      <c r="F100" s="164"/>
      <c r="G100" s="165"/>
      <c r="H100" s="162"/>
      <c r="I100" s="164"/>
      <c r="J100" s="162"/>
      <c r="K100" s="164"/>
      <c r="L100" s="165"/>
      <c r="M100" s="165"/>
      <c r="N100" s="167">
        <f t="shared" ref="N100:N114" si="22">(IF(G100=0,1,G100)*IF(I100=0,1,I100)*L100 )+M100*IF(G100=0,1,G100)*IF(I100=0,1,I100)</f>
        <v>0</v>
      </c>
      <c r="O100" s="168">
        <f>N100/Portada!$F$15</f>
        <v>0</v>
      </c>
      <c r="P100" s="23"/>
      <c r="Q100" s="23"/>
      <c r="R100" s="20"/>
      <c r="S100" s="94">
        <f t="shared" ref="S100:S114" si="23">M100*IF(G100=0,1,G100)*IF(I100=0,1,I100)</f>
        <v>0</v>
      </c>
      <c r="T100" s="20"/>
      <c r="U100" s="105">
        <f t="shared" ref="U100:U114" si="24">IF(L100&lt;&gt;0,(M100/L100)/IF(G100=0,1,G100),0)</f>
        <v>0</v>
      </c>
      <c r="EC100" s="39">
        <f t="shared" ref="EC100:EC114" si="25">(IF(G100=0,1,G100)*IF(I100=0,1,I100)*L100 )+M100*IF(G100=0,1,G100)*IF(I100=0,1,I100)</f>
        <v>0</v>
      </c>
    </row>
    <row r="101" spans="1:133" x14ac:dyDescent="0.25">
      <c r="B101" s="153" t="s">
        <v>36</v>
      </c>
      <c r="C101" s="137"/>
      <c r="D101" s="155"/>
      <c r="E101" s="156"/>
      <c r="F101" s="157"/>
      <c r="G101" s="158"/>
      <c r="H101" s="155"/>
      <c r="I101" s="157"/>
      <c r="J101" s="155"/>
      <c r="K101" s="157"/>
      <c r="L101" s="158"/>
      <c r="M101" s="158"/>
      <c r="N101" s="151">
        <f t="shared" si="22"/>
        <v>0</v>
      </c>
      <c r="O101" s="152">
        <f>N101/Portada!$F$15</f>
        <v>0</v>
      </c>
      <c r="P101" s="23"/>
      <c r="Q101" s="23"/>
      <c r="R101" s="20"/>
      <c r="S101" s="94">
        <f t="shared" si="23"/>
        <v>0</v>
      </c>
      <c r="T101" s="20"/>
      <c r="U101" s="105">
        <f t="shared" si="24"/>
        <v>0</v>
      </c>
      <c r="EC101" s="39">
        <f t="shared" si="25"/>
        <v>0</v>
      </c>
    </row>
    <row r="102" spans="1:133" x14ac:dyDescent="0.25">
      <c r="A102" s="34"/>
      <c r="B102" s="144" t="s">
        <v>37</v>
      </c>
      <c r="C102" s="137"/>
      <c r="D102" s="146"/>
      <c r="E102" s="147"/>
      <c r="F102" s="148"/>
      <c r="G102" s="149"/>
      <c r="H102" s="146"/>
      <c r="I102" s="148"/>
      <c r="J102" s="146"/>
      <c r="K102" s="148"/>
      <c r="L102" s="149"/>
      <c r="M102" s="149"/>
      <c r="N102" s="151">
        <f t="shared" si="22"/>
        <v>0</v>
      </c>
      <c r="O102" s="152">
        <f>N102/Portada!$F$15</f>
        <v>0</v>
      </c>
      <c r="P102" s="23"/>
      <c r="Q102" s="23"/>
      <c r="R102" s="20"/>
      <c r="S102" s="94">
        <f t="shared" si="23"/>
        <v>0</v>
      </c>
      <c r="T102" s="20"/>
      <c r="U102" s="105">
        <f t="shared" si="24"/>
        <v>0</v>
      </c>
      <c r="EC102" s="39">
        <f t="shared" si="25"/>
        <v>0</v>
      </c>
    </row>
    <row r="103" spans="1:133" x14ac:dyDescent="0.25">
      <c r="A103" s="20"/>
      <c r="B103" s="153" t="s">
        <v>38</v>
      </c>
      <c r="C103" s="137"/>
      <c r="D103" s="155"/>
      <c r="E103" s="156"/>
      <c r="F103" s="157"/>
      <c r="G103" s="158"/>
      <c r="H103" s="155"/>
      <c r="I103" s="157"/>
      <c r="J103" s="155"/>
      <c r="K103" s="157"/>
      <c r="L103" s="158"/>
      <c r="M103" s="158"/>
      <c r="N103" s="151">
        <f t="shared" si="22"/>
        <v>0</v>
      </c>
      <c r="O103" s="152">
        <f>N103/Portada!$F$15</f>
        <v>0</v>
      </c>
      <c r="P103" s="23"/>
      <c r="Q103" s="23"/>
      <c r="R103" s="20"/>
      <c r="S103" s="94">
        <f t="shared" si="23"/>
        <v>0</v>
      </c>
      <c r="T103" s="20"/>
      <c r="U103" s="105">
        <f t="shared" si="24"/>
        <v>0</v>
      </c>
      <c r="EC103" s="39">
        <f t="shared" si="25"/>
        <v>0</v>
      </c>
    </row>
    <row r="104" spans="1:133" x14ac:dyDescent="0.25">
      <c r="A104" s="20"/>
      <c r="B104" s="144" t="s">
        <v>39</v>
      </c>
      <c r="C104" s="137"/>
      <c r="D104" s="146"/>
      <c r="E104" s="147"/>
      <c r="F104" s="148"/>
      <c r="G104" s="149"/>
      <c r="H104" s="146"/>
      <c r="I104" s="148"/>
      <c r="J104" s="146"/>
      <c r="K104" s="148"/>
      <c r="L104" s="149"/>
      <c r="M104" s="149"/>
      <c r="N104" s="151">
        <f t="shared" si="22"/>
        <v>0</v>
      </c>
      <c r="O104" s="152">
        <f>N104/Portada!$F$15</f>
        <v>0</v>
      </c>
      <c r="P104" s="23"/>
      <c r="Q104" s="23"/>
      <c r="R104" s="20"/>
      <c r="S104" s="94">
        <f t="shared" si="23"/>
        <v>0</v>
      </c>
      <c r="T104" s="20"/>
      <c r="U104" s="105">
        <f t="shared" si="24"/>
        <v>0</v>
      </c>
      <c r="EC104" s="39">
        <f t="shared" si="25"/>
        <v>0</v>
      </c>
    </row>
    <row r="105" spans="1:133" x14ac:dyDescent="0.25">
      <c r="A105" s="20"/>
      <c r="B105" s="153" t="s">
        <v>40</v>
      </c>
      <c r="C105" s="137"/>
      <c r="D105" s="155"/>
      <c r="E105" s="156"/>
      <c r="F105" s="157"/>
      <c r="G105" s="158"/>
      <c r="H105" s="155"/>
      <c r="I105" s="157"/>
      <c r="J105" s="155"/>
      <c r="K105" s="157"/>
      <c r="L105" s="158"/>
      <c r="M105" s="158"/>
      <c r="N105" s="151">
        <f t="shared" si="22"/>
        <v>0</v>
      </c>
      <c r="O105" s="152">
        <f>N105/Portada!$F$15</f>
        <v>0</v>
      </c>
      <c r="P105" s="23"/>
      <c r="Q105" s="23"/>
      <c r="R105" s="20"/>
      <c r="S105" s="94">
        <f t="shared" si="23"/>
        <v>0</v>
      </c>
      <c r="T105" s="20"/>
      <c r="U105" s="105">
        <f t="shared" si="24"/>
        <v>0</v>
      </c>
      <c r="EC105" s="39">
        <f t="shared" si="25"/>
        <v>0</v>
      </c>
    </row>
    <row r="106" spans="1:133" x14ac:dyDescent="0.25">
      <c r="A106" s="20"/>
      <c r="B106" s="144" t="s">
        <v>519</v>
      </c>
      <c r="C106" s="137"/>
      <c r="D106" s="146"/>
      <c r="E106" s="147"/>
      <c r="F106" s="148"/>
      <c r="G106" s="149"/>
      <c r="H106" s="146"/>
      <c r="I106" s="148"/>
      <c r="J106" s="146"/>
      <c r="K106" s="148"/>
      <c r="L106" s="149"/>
      <c r="M106" s="149"/>
      <c r="N106" s="151">
        <f t="shared" si="22"/>
        <v>0</v>
      </c>
      <c r="O106" s="152">
        <f>N106/Portada!$F$15</f>
        <v>0</v>
      </c>
      <c r="P106" s="23"/>
      <c r="Q106" s="23"/>
      <c r="R106" s="20"/>
      <c r="S106" s="94">
        <f t="shared" si="23"/>
        <v>0</v>
      </c>
      <c r="T106" s="20"/>
      <c r="U106" s="105">
        <f t="shared" si="24"/>
        <v>0</v>
      </c>
      <c r="EC106" s="39">
        <f t="shared" si="25"/>
        <v>0</v>
      </c>
    </row>
    <row r="107" spans="1:133" x14ac:dyDescent="0.25">
      <c r="A107" s="20"/>
      <c r="B107" s="153" t="s">
        <v>520</v>
      </c>
      <c r="C107" s="137"/>
      <c r="D107" s="155"/>
      <c r="E107" s="156"/>
      <c r="F107" s="157"/>
      <c r="G107" s="158"/>
      <c r="H107" s="155"/>
      <c r="I107" s="157"/>
      <c r="J107" s="155"/>
      <c r="K107" s="157"/>
      <c r="L107" s="158"/>
      <c r="M107" s="158"/>
      <c r="N107" s="151">
        <f t="shared" si="22"/>
        <v>0</v>
      </c>
      <c r="O107" s="152">
        <f>N107/Portada!$F$15</f>
        <v>0</v>
      </c>
      <c r="P107" s="23"/>
      <c r="Q107" s="23"/>
      <c r="R107" s="20"/>
      <c r="S107" s="94">
        <f t="shared" si="23"/>
        <v>0</v>
      </c>
      <c r="T107" s="20"/>
      <c r="U107" s="105">
        <f t="shared" si="24"/>
        <v>0</v>
      </c>
      <c r="EC107" s="39">
        <f t="shared" si="25"/>
        <v>0</v>
      </c>
    </row>
    <row r="108" spans="1:133" x14ac:dyDescent="0.25">
      <c r="A108" s="20"/>
      <c r="B108" s="144" t="s">
        <v>521</v>
      </c>
      <c r="C108" s="137"/>
      <c r="D108" s="146"/>
      <c r="E108" s="147"/>
      <c r="F108" s="148"/>
      <c r="G108" s="149"/>
      <c r="H108" s="146"/>
      <c r="I108" s="148"/>
      <c r="J108" s="146"/>
      <c r="K108" s="148"/>
      <c r="L108" s="149"/>
      <c r="M108" s="149"/>
      <c r="N108" s="151">
        <f t="shared" si="22"/>
        <v>0</v>
      </c>
      <c r="O108" s="152">
        <f>N108/Portada!$F$15</f>
        <v>0</v>
      </c>
      <c r="P108" s="23"/>
      <c r="Q108" s="23"/>
      <c r="R108" s="20"/>
      <c r="S108" s="94">
        <f t="shared" si="23"/>
        <v>0</v>
      </c>
      <c r="T108" s="20"/>
      <c r="U108" s="105">
        <f t="shared" si="24"/>
        <v>0</v>
      </c>
      <c r="EC108" s="39">
        <f t="shared" si="25"/>
        <v>0</v>
      </c>
    </row>
    <row r="109" spans="1:133" x14ac:dyDescent="0.25">
      <c r="A109" s="20"/>
      <c r="B109" s="153" t="s">
        <v>522</v>
      </c>
      <c r="C109" s="137"/>
      <c r="D109" s="155"/>
      <c r="E109" s="156"/>
      <c r="F109" s="157"/>
      <c r="G109" s="158"/>
      <c r="H109" s="155"/>
      <c r="I109" s="157"/>
      <c r="J109" s="155"/>
      <c r="K109" s="157"/>
      <c r="L109" s="158"/>
      <c r="M109" s="158"/>
      <c r="N109" s="151">
        <f t="shared" si="22"/>
        <v>0</v>
      </c>
      <c r="O109" s="152">
        <f>N109/Portada!$F$15</f>
        <v>0</v>
      </c>
      <c r="P109" s="23"/>
      <c r="Q109" s="23"/>
      <c r="R109" s="20"/>
      <c r="S109" s="94">
        <f t="shared" si="23"/>
        <v>0</v>
      </c>
      <c r="T109" s="20"/>
      <c r="U109" s="105">
        <f t="shared" si="24"/>
        <v>0</v>
      </c>
      <c r="EC109" s="39">
        <f t="shared" si="25"/>
        <v>0</v>
      </c>
    </row>
    <row r="110" spans="1:133" x14ac:dyDescent="0.25">
      <c r="A110" s="20"/>
      <c r="B110" s="144" t="s">
        <v>606</v>
      </c>
      <c r="C110" s="137"/>
      <c r="D110" s="146"/>
      <c r="E110" s="147"/>
      <c r="F110" s="148"/>
      <c r="G110" s="149"/>
      <c r="H110" s="146"/>
      <c r="I110" s="148"/>
      <c r="J110" s="146"/>
      <c r="K110" s="148"/>
      <c r="L110" s="149"/>
      <c r="M110" s="149"/>
      <c r="N110" s="151">
        <f t="shared" si="22"/>
        <v>0</v>
      </c>
      <c r="O110" s="152">
        <f>N110/Portada!$F$15</f>
        <v>0</v>
      </c>
      <c r="P110" s="23"/>
      <c r="Q110" s="23"/>
      <c r="R110" s="20"/>
      <c r="S110" s="94">
        <f t="shared" si="23"/>
        <v>0</v>
      </c>
      <c r="T110" s="20"/>
      <c r="U110" s="105">
        <f t="shared" si="24"/>
        <v>0</v>
      </c>
      <c r="EC110" s="39">
        <f t="shared" si="25"/>
        <v>0</v>
      </c>
    </row>
    <row r="111" spans="1:133" x14ac:dyDescent="0.25">
      <c r="A111" s="20"/>
      <c r="B111" s="153" t="s">
        <v>607</v>
      </c>
      <c r="C111" s="137"/>
      <c r="D111" s="155"/>
      <c r="E111" s="156"/>
      <c r="F111" s="157"/>
      <c r="G111" s="158"/>
      <c r="H111" s="155"/>
      <c r="I111" s="157"/>
      <c r="J111" s="155"/>
      <c r="K111" s="157"/>
      <c r="L111" s="158"/>
      <c r="M111" s="158"/>
      <c r="N111" s="151">
        <f t="shared" si="22"/>
        <v>0</v>
      </c>
      <c r="O111" s="152">
        <f>N111/Portada!$F$15</f>
        <v>0</v>
      </c>
      <c r="P111" s="23"/>
      <c r="Q111" s="23"/>
      <c r="R111" s="20"/>
      <c r="S111" s="94">
        <f t="shared" si="23"/>
        <v>0</v>
      </c>
      <c r="T111" s="20"/>
      <c r="U111" s="105">
        <f t="shared" si="24"/>
        <v>0</v>
      </c>
      <c r="EC111" s="39">
        <f t="shared" si="25"/>
        <v>0</v>
      </c>
    </row>
    <row r="112" spans="1:133" x14ac:dyDescent="0.25">
      <c r="A112" s="20"/>
      <c r="B112" s="144" t="s">
        <v>608</v>
      </c>
      <c r="C112" s="137"/>
      <c r="D112" s="146"/>
      <c r="E112" s="147"/>
      <c r="F112" s="148"/>
      <c r="G112" s="149"/>
      <c r="H112" s="146"/>
      <c r="I112" s="148"/>
      <c r="J112" s="146"/>
      <c r="K112" s="148"/>
      <c r="L112" s="149"/>
      <c r="M112" s="149"/>
      <c r="N112" s="151">
        <f t="shared" si="22"/>
        <v>0</v>
      </c>
      <c r="O112" s="152">
        <f>N112/Portada!$F$15</f>
        <v>0</v>
      </c>
      <c r="P112" s="23"/>
      <c r="Q112" s="23"/>
      <c r="R112" s="20"/>
      <c r="S112" s="94">
        <f t="shared" si="23"/>
        <v>0</v>
      </c>
      <c r="T112" s="20"/>
      <c r="U112" s="105">
        <f t="shared" si="24"/>
        <v>0</v>
      </c>
      <c r="EC112" s="39">
        <f t="shared" si="25"/>
        <v>0</v>
      </c>
    </row>
    <row r="113" spans="1:133" x14ac:dyDescent="0.25">
      <c r="A113" s="20"/>
      <c r="B113" s="153" t="s">
        <v>609</v>
      </c>
      <c r="C113" s="137"/>
      <c r="D113" s="155"/>
      <c r="E113" s="156"/>
      <c r="F113" s="157"/>
      <c r="G113" s="158"/>
      <c r="H113" s="155"/>
      <c r="I113" s="157"/>
      <c r="J113" s="155"/>
      <c r="K113" s="157"/>
      <c r="L113" s="158"/>
      <c r="M113" s="158"/>
      <c r="N113" s="151">
        <f t="shared" si="22"/>
        <v>0</v>
      </c>
      <c r="O113" s="152">
        <f>N113/Portada!$F$15</f>
        <v>0</v>
      </c>
      <c r="P113" s="23"/>
      <c r="Q113" s="23"/>
      <c r="R113" s="20"/>
      <c r="S113" s="94">
        <f t="shared" si="23"/>
        <v>0</v>
      </c>
      <c r="T113" s="20"/>
      <c r="U113" s="105">
        <f t="shared" si="24"/>
        <v>0</v>
      </c>
      <c r="EC113" s="39">
        <f t="shared" si="25"/>
        <v>0</v>
      </c>
    </row>
    <row r="114" spans="1:133" x14ac:dyDescent="0.25">
      <c r="A114" s="20"/>
      <c r="B114" s="144" t="s">
        <v>610</v>
      </c>
      <c r="C114" s="137"/>
      <c r="D114" s="146"/>
      <c r="E114" s="147"/>
      <c r="F114" s="148"/>
      <c r="G114" s="149"/>
      <c r="H114" s="146"/>
      <c r="I114" s="148"/>
      <c r="J114" s="146"/>
      <c r="K114" s="148"/>
      <c r="L114" s="149"/>
      <c r="M114" s="149"/>
      <c r="N114" s="151">
        <f t="shared" si="22"/>
        <v>0</v>
      </c>
      <c r="O114" s="152">
        <f>N114/Portada!$F$15</f>
        <v>0</v>
      </c>
      <c r="P114" s="23"/>
      <c r="Q114" s="23"/>
      <c r="R114" s="20"/>
      <c r="S114" s="94">
        <f t="shared" si="23"/>
        <v>0</v>
      </c>
      <c r="T114" s="20"/>
      <c r="U114" s="105">
        <f t="shared" si="24"/>
        <v>0</v>
      </c>
      <c r="EC114" s="39">
        <f t="shared" si="25"/>
        <v>0</v>
      </c>
    </row>
    <row r="115" spans="1:133" ht="15.75" thickBot="1" x14ac:dyDescent="0.3">
      <c r="A115" s="20"/>
      <c r="B115" s="42"/>
      <c r="C115" s="133" t="str">
        <f>"TOTAL " &amp;" " &amp; B99 &amp; " " &amp; (C99)</f>
        <v>TOTAL  02.05. Intervenció breu</v>
      </c>
      <c r="D115" s="134"/>
      <c r="E115" s="135"/>
      <c r="F115" s="135"/>
      <c r="G115" s="134"/>
      <c r="H115" s="134"/>
      <c r="I115" s="135"/>
      <c r="J115" s="134"/>
      <c r="K115" s="135"/>
      <c r="L115" s="134"/>
      <c r="M115" s="141"/>
      <c r="N115" s="136">
        <f>SUM(N100:N114)</f>
        <v>0</v>
      </c>
      <c r="O115" s="136">
        <f>SUM(O100:O114)</f>
        <v>0</v>
      </c>
      <c r="P115" s="40">
        <f>SUM(P100:P114)</f>
        <v>0</v>
      </c>
      <c r="Q115" s="40">
        <f>SUM(Q100:Q114)</f>
        <v>0</v>
      </c>
      <c r="R115" s="20"/>
      <c r="S115" s="40">
        <f>SUM(S100:S114)</f>
        <v>0</v>
      </c>
      <c r="T115" s="20"/>
      <c r="U115" s="20"/>
      <c r="EC115" s="40">
        <f>SUM(EC100:EC114)</f>
        <v>0</v>
      </c>
    </row>
    <row r="116" spans="1:133" x14ac:dyDescent="0.25">
      <c r="A116" s="20"/>
      <c r="B116" s="42" t="s">
        <v>0</v>
      </c>
      <c r="C116" s="38"/>
      <c r="D116" s="38"/>
      <c r="E116" s="63"/>
      <c r="F116" s="63"/>
      <c r="G116" s="38"/>
      <c r="H116" s="38"/>
      <c r="I116" s="63"/>
      <c r="J116" s="38"/>
      <c r="K116" s="63"/>
      <c r="L116" s="38"/>
      <c r="M116" s="38"/>
      <c r="N116" s="38"/>
      <c r="O116" s="38"/>
      <c r="P116" s="38"/>
      <c r="Q116" s="38"/>
      <c r="R116" s="20"/>
      <c r="S116" s="20"/>
      <c r="T116" s="20"/>
      <c r="U116" s="20"/>
      <c r="EC116" s="38"/>
    </row>
    <row r="117" spans="1:133" x14ac:dyDescent="0.25">
      <c r="A117" s="20"/>
      <c r="B117" s="41" t="s">
        <v>41</v>
      </c>
      <c r="C117" s="34" t="s">
        <v>34</v>
      </c>
      <c r="D117" s="42"/>
      <c r="E117" s="65"/>
      <c r="F117" s="65"/>
      <c r="G117" s="47"/>
      <c r="H117" s="47"/>
      <c r="I117" s="65"/>
      <c r="J117" s="47"/>
      <c r="K117" s="65"/>
      <c r="L117" s="47"/>
      <c r="M117" s="47"/>
      <c r="N117" s="47"/>
      <c r="O117" s="20"/>
      <c r="P117" s="20"/>
      <c r="Q117" s="20"/>
      <c r="R117" s="47"/>
      <c r="S117" s="47"/>
      <c r="T117" s="20"/>
      <c r="U117" s="20"/>
      <c r="EC117" s="47"/>
    </row>
    <row r="118" spans="1:133" x14ac:dyDescent="0.25">
      <c r="A118" s="34"/>
      <c r="B118" s="160" t="s">
        <v>43</v>
      </c>
      <c r="C118" s="143"/>
      <c r="D118" s="162"/>
      <c r="E118" s="163"/>
      <c r="F118" s="164"/>
      <c r="G118" s="165"/>
      <c r="H118" s="162"/>
      <c r="I118" s="164"/>
      <c r="J118" s="162"/>
      <c r="K118" s="164"/>
      <c r="L118" s="165"/>
      <c r="M118" s="165"/>
      <c r="N118" s="167">
        <f t="shared" ref="N118:N127" si="26">(IF(G118=0,1,G118)*IF(I118=0,1,I118)*L118 )+M118*IF(G118=0,1,G118)*IF(I118=0,1,I118)</f>
        <v>0</v>
      </c>
      <c r="O118" s="168">
        <f>N118/Portada!$F$15</f>
        <v>0</v>
      </c>
      <c r="P118" s="23"/>
      <c r="Q118" s="23"/>
      <c r="R118" s="20"/>
      <c r="S118" s="94">
        <f t="shared" ref="S118:S127" si="27">M118*IF(G118=0,1,G118)*IF(I118=0,1,I118)</f>
        <v>0</v>
      </c>
      <c r="T118" s="20"/>
      <c r="U118" s="105">
        <f t="shared" ref="U118:U127" si="28">IF(L118&lt;&gt;0,(M118/L118)/IF(G118=0,1,G118),0)</f>
        <v>0</v>
      </c>
      <c r="EC118" s="39">
        <f t="shared" ref="EC118:EC127" si="29">(IF(G118=0,1,G118)*IF(I118=0,1,I118)*L118 )+M118*IF(G118=0,1,G118)*IF(I118=0,1,I118)</f>
        <v>0</v>
      </c>
    </row>
    <row r="119" spans="1:133" x14ac:dyDescent="0.25">
      <c r="B119" s="153" t="s">
        <v>347</v>
      </c>
      <c r="C119" s="143"/>
      <c r="D119" s="155"/>
      <c r="E119" s="156"/>
      <c r="F119" s="157"/>
      <c r="G119" s="158"/>
      <c r="H119" s="155"/>
      <c r="I119" s="157"/>
      <c r="J119" s="155"/>
      <c r="K119" s="157"/>
      <c r="L119" s="158"/>
      <c r="M119" s="158"/>
      <c r="N119" s="151">
        <f t="shared" si="26"/>
        <v>0</v>
      </c>
      <c r="O119" s="152">
        <f>N119/Portada!$F$15</f>
        <v>0</v>
      </c>
      <c r="P119" s="23"/>
      <c r="Q119" s="23"/>
      <c r="R119" s="20"/>
      <c r="S119" s="94">
        <f t="shared" si="27"/>
        <v>0</v>
      </c>
      <c r="T119" s="20"/>
      <c r="U119" s="105">
        <f t="shared" si="28"/>
        <v>0</v>
      </c>
      <c r="EC119" s="39">
        <f t="shared" si="29"/>
        <v>0</v>
      </c>
    </row>
    <row r="120" spans="1:133" x14ac:dyDescent="0.25">
      <c r="A120" s="34"/>
      <c r="B120" s="144" t="s">
        <v>45</v>
      </c>
      <c r="C120" s="143"/>
      <c r="D120" s="146"/>
      <c r="E120" s="147"/>
      <c r="F120" s="148"/>
      <c r="G120" s="149"/>
      <c r="H120" s="146"/>
      <c r="I120" s="148"/>
      <c r="J120" s="146"/>
      <c r="K120" s="148"/>
      <c r="L120" s="149"/>
      <c r="M120" s="149"/>
      <c r="N120" s="151">
        <f t="shared" si="26"/>
        <v>0</v>
      </c>
      <c r="O120" s="152">
        <f>N120/Portada!$F$15</f>
        <v>0</v>
      </c>
      <c r="P120" s="23"/>
      <c r="Q120" s="23"/>
      <c r="R120" s="20"/>
      <c r="S120" s="94">
        <f t="shared" si="27"/>
        <v>0</v>
      </c>
      <c r="T120" s="20"/>
      <c r="U120" s="105">
        <f t="shared" si="28"/>
        <v>0</v>
      </c>
      <c r="EC120" s="39">
        <f t="shared" si="29"/>
        <v>0</v>
      </c>
    </row>
    <row r="121" spans="1:133" x14ac:dyDescent="0.25">
      <c r="A121" s="34"/>
      <c r="B121" s="153" t="s">
        <v>348</v>
      </c>
      <c r="C121" s="143"/>
      <c r="D121" s="155"/>
      <c r="E121" s="156"/>
      <c r="F121" s="157"/>
      <c r="G121" s="158"/>
      <c r="H121" s="155"/>
      <c r="I121" s="157"/>
      <c r="J121" s="155"/>
      <c r="K121" s="157"/>
      <c r="L121" s="158"/>
      <c r="M121" s="158"/>
      <c r="N121" s="151">
        <f t="shared" si="26"/>
        <v>0</v>
      </c>
      <c r="O121" s="152">
        <f>N121/Portada!$F$15</f>
        <v>0</v>
      </c>
      <c r="P121" s="23"/>
      <c r="Q121" s="23"/>
      <c r="R121" s="20"/>
      <c r="S121" s="94">
        <f t="shared" si="27"/>
        <v>0</v>
      </c>
      <c r="T121" s="20"/>
      <c r="U121" s="105">
        <f t="shared" si="28"/>
        <v>0</v>
      </c>
      <c r="EC121" s="39">
        <f t="shared" si="29"/>
        <v>0</v>
      </c>
    </row>
    <row r="122" spans="1:133" x14ac:dyDescent="0.25">
      <c r="A122" s="34"/>
      <c r="B122" s="144" t="s">
        <v>47</v>
      </c>
      <c r="C122" s="143"/>
      <c r="D122" s="146"/>
      <c r="E122" s="147"/>
      <c r="F122" s="148"/>
      <c r="G122" s="149"/>
      <c r="H122" s="146"/>
      <c r="I122" s="148"/>
      <c r="J122" s="146"/>
      <c r="K122" s="148"/>
      <c r="L122" s="149"/>
      <c r="M122" s="149"/>
      <c r="N122" s="151">
        <f t="shared" si="26"/>
        <v>0</v>
      </c>
      <c r="O122" s="152">
        <f>N122/Portada!$F$15</f>
        <v>0</v>
      </c>
      <c r="P122" s="23"/>
      <c r="Q122" s="23"/>
      <c r="R122" s="20"/>
      <c r="S122" s="94">
        <f t="shared" si="27"/>
        <v>0</v>
      </c>
      <c r="T122" s="20"/>
      <c r="U122" s="105">
        <f t="shared" si="28"/>
        <v>0</v>
      </c>
      <c r="EC122" s="39">
        <f t="shared" si="29"/>
        <v>0</v>
      </c>
    </row>
    <row r="123" spans="1:133" x14ac:dyDescent="0.25">
      <c r="A123" s="34"/>
      <c r="B123" s="153" t="s">
        <v>48</v>
      </c>
      <c r="C123" s="143"/>
      <c r="D123" s="155"/>
      <c r="E123" s="156"/>
      <c r="F123" s="157"/>
      <c r="G123" s="158"/>
      <c r="H123" s="155"/>
      <c r="I123" s="157"/>
      <c r="J123" s="155"/>
      <c r="K123" s="157"/>
      <c r="L123" s="158"/>
      <c r="M123" s="158"/>
      <c r="N123" s="151">
        <f t="shared" si="26"/>
        <v>0</v>
      </c>
      <c r="O123" s="152">
        <f>N123/Portada!$F$15</f>
        <v>0</v>
      </c>
      <c r="P123" s="23"/>
      <c r="Q123" s="23"/>
      <c r="R123" s="20"/>
      <c r="S123" s="94">
        <f t="shared" si="27"/>
        <v>0</v>
      </c>
      <c r="T123" s="20"/>
      <c r="U123" s="105">
        <f t="shared" si="28"/>
        <v>0</v>
      </c>
      <c r="EC123" s="39">
        <f t="shared" si="29"/>
        <v>0</v>
      </c>
    </row>
    <row r="124" spans="1:133" x14ac:dyDescent="0.25">
      <c r="A124" s="34"/>
      <c r="B124" s="144" t="s">
        <v>349</v>
      </c>
      <c r="C124" s="143"/>
      <c r="D124" s="146"/>
      <c r="E124" s="147"/>
      <c r="F124" s="148"/>
      <c r="G124" s="149"/>
      <c r="H124" s="146"/>
      <c r="I124" s="148"/>
      <c r="J124" s="146"/>
      <c r="K124" s="148"/>
      <c r="L124" s="149"/>
      <c r="M124" s="149"/>
      <c r="N124" s="151">
        <f t="shared" si="26"/>
        <v>0</v>
      </c>
      <c r="O124" s="152">
        <f>N124/Portada!$F$15</f>
        <v>0</v>
      </c>
      <c r="P124" s="23"/>
      <c r="Q124" s="23"/>
      <c r="R124" s="20"/>
      <c r="S124" s="94">
        <f t="shared" si="27"/>
        <v>0</v>
      </c>
      <c r="T124" s="20"/>
      <c r="U124" s="105">
        <f t="shared" si="28"/>
        <v>0</v>
      </c>
      <c r="EC124" s="39">
        <f t="shared" si="29"/>
        <v>0</v>
      </c>
    </row>
    <row r="125" spans="1:133" x14ac:dyDescent="0.25">
      <c r="A125" s="34"/>
      <c r="B125" s="153" t="s">
        <v>350</v>
      </c>
      <c r="C125" s="143"/>
      <c r="D125" s="155"/>
      <c r="E125" s="156"/>
      <c r="F125" s="157"/>
      <c r="G125" s="158"/>
      <c r="H125" s="155"/>
      <c r="I125" s="157"/>
      <c r="J125" s="155"/>
      <c r="K125" s="157"/>
      <c r="L125" s="158"/>
      <c r="M125" s="158"/>
      <c r="N125" s="151">
        <f t="shared" si="26"/>
        <v>0</v>
      </c>
      <c r="O125" s="152">
        <f>N125/Portada!$F$15</f>
        <v>0</v>
      </c>
      <c r="P125" s="23"/>
      <c r="Q125" s="23"/>
      <c r="R125" s="20"/>
      <c r="S125" s="94">
        <f t="shared" si="27"/>
        <v>0</v>
      </c>
      <c r="T125" s="20"/>
      <c r="U125" s="105">
        <f t="shared" si="28"/>
        <v>0</v>
      </c>
      <c r="EC125" s="39">
        <f t="shared" si="29"/>
        <v>0</v>
      </c>
    </row>
    <row r="126" spans="1:133" x14ac:dyDescent="0.25">
      <c r="A126" s="34"/>
      <c r="B126" s="144" t="s">
        <v>502</v>
      </c>
      <c r="C126" s="143"/>
      <c r="D126" s="146"/>
      <c r="E126" s="147"/>
      <c r="F126" s="148"/>
      <c r="G126" s="149"/>
      <c r="H126" s="146"/>
      <c r="I126" s="148"/>
      <c r="J126" s="146"/>
      <c r="K126" s="148"/>
      <c r="L126" s="149"/>
      <c r="M126" s="149"/>
      <c r="N126" s="151">
        <f t="shared" si="26"/>
        <v>0</v>
      </c>
      <c r="O126" s="152">
        <f>N126/Portada!$F$15</f>
        <v>0</v>
      </c>
      <c r="P126" s="23"/>
      <c r="Q126" s="23"/>
      <c r="R126" s="20"/>
      <c r="S126" s="94">
        <f t="shared" si="27"/>
        <v>0</v>
      </c>
      <c r="T126" s="20"/>
      <c r="U126" s="105">
        <f t="shared" si="28"/>
        <v>0</v>
      </c>
      <c r="EC126" s="39">
        <f t="shared" si="29"/>
        <v>0</v>
      </c>
    </row>
    <row r="127" spans="1:133" x14ac:dyDescent="0.25">
      <c r="A127" s="34"/>
      <c r="B127" s="153" t="s">
        <v>503</v>
      </c>
      <c r="C127" s="143"/>
      <c r="D127" s="155"/>
      <c r="E127" s="156"/>
      <c r="F127" s="157"/>
      <c r="G127" s="158"/>
      <c r="H127" s="155"/>
      <c r="I127" s="157"/>
      <c r="J127" s="155"/>
      <c r="K127" s="157"/>
      <c r="L127" s="158"/>
      <c r="M127" s="158"/>
      <c r="N127" s="151">
        <f t="shared" si="26"/>
        <v>0</v>
      </c>
      <c r="O127" s="152">
        <f>N127/Portada!$F$15</f>
        <v>0</v>
      </c>
      <c r="P127" s="23"/>
      <c r="Q127" s="23"/>
      <c r="R127" s="20"/>
      <c r="S127" s="94">
        <f t="shared" si="27"/>
        <v>0</v>
      </c>
      <c r="T127" s="20"/>
      <c r="U127" s="105">
        <f t="shared" si="28"/>
        <v>0</v>
      </c>
      <c r="EC127" s="39">
        <f t="shared" si="29"/>
        <v>0</v>
      </c>
    </row>
    <row r="128" spans="1:133" s="301" customFormat="1" ht="13.5" thickBot="1" x14ac:dyDescent="0.25">
      <c r="A128" s="293"/>
      <c r="B128" s="294"/>
      <c r="C128" s="295" t="str">
        <f>"TOTAL " &amp;" " &amp; B117 &amp; " " &amp; (C117)</f>
        <v>TOTAL  02.06. Figuració</v>
      </c>
      <c r="D128" s="296"/>
      <c r="E128" s="297"/>
      <c r="F128" s="297"/>
      <c r="G128" s="296"/>
      <c r="H128" s="296"/>
      <c r="I128" s="297"/>
      <c r="J128" s="296"/>
      <c r="K128" s="297"/>
      <c r="L128" s="296"/>
      <c r="M128" s="298"/>
      <c r="N128" s="299">
        <f>SUM(N118:N127)</f>
        <v>0</v>
      </c>
      <c r="O128" s="299">
        <f>SUM(O118:O127)</f>
        <v>0</v>
      </c>
      <c r="P128" s="300">
        <f>SUM(P118:P127)</f>
        <v>0</v>
      </c>
      <c r="Q128" s="300">
        <f>SUM(Q118:Q127)</f>
        <v>0</v>
      </c>
      <c r="R128" s="46"/>
      <c r="S128" s="300">
        <f>SUM(S118:S127)</f>
        <v>0</v>
      </c>
      <c r="T128" s="46"/>
      <c r="U128" s="46"/>
      <c r="EC128" s="300">
        <f>SUM(EC118:EC127)</f>
        <v>0</v>
      </c>
    </row>
    <row r="129" spans="1:133" x14ac:dyDescent="0.25">
      <c r="A129" s="20"/>
      <c r="B129" s="42" t="s">
        <v>0</v>
      </c>
      <c r="C129" s="38"/>
      <c r="D129" s="38"/>
      <c r="E129" s="63"/>
      <c r="F129" s="63"/>
      <c r="G129" s="38"/>
      <c r="H129" s="38"/>
      <c r="I129" s="63"/>
      <c r="J129" s="38"/>
      <c r="K129" s="63"/>
      <c r="L129" s="38"/>
      <c r="M129" s="38"/>
      <c r="N129" s="38"/>
      <c r="O129" s="38"/>
      <c r="P129" s="38"/>
      <c r="Q129" s="38"/>
      <c r="R129" s="20"/>
      <c r="S129" s="20"/>
      <c r="T129" s="20"/>
      <c r="U129" s="20"/>
      <c r="EC129" s="38"/>
    </row>
    <row r="130" spans="1:133" x14ac:dyDescent="0.25">
      <c r="A130" s="20"/>
      <c r="B130" s="41" t="s">
        <v>49</v>
      </c>
      <c r="C130" s="34" t="s">
        <v>42</v>
      </c>
      <c r="D130" s="42"/>
      <c r="E130" s="65"/>
      <c r="F130" s="65"/>
      <c r="G130" s="47"/>
      <c r="H130" s="47"/>
      <c r="I130" s="65"/>
      <c r="J130" s="47"/>
      <c r="K130" s="65"/>
      <c r="L130" s="47"/>
      <c r="M130" s="47"/>
      <c r="N130" s="47"/>
      <c r="O130" s="47"/>
      <c r="P130" s="47"/>
      <c r="Q130" s="47"/>
      <c r="R130" s="47"/>
      <c r="S130" s="47"/>
      <c r="T130" s="20"/>
      <c r="U130" s="20"/>
      <c r="EC130" s="47"/>
    </row>
    <row r="131" spans="1:133" x14ac:dyDescent="0.25">
      <c r="A131" s="34"/>
      <c r="B131" s="160" t="s">
        <v>50</v>
      </c>
      <c r="C131" s="161" t="s">
        <v>44</v>
      </c>
      <c r="D131" s="162"/>
      <c r="E131" s="163"/>
      <c r="F131" s="164"/>
      <c r="G131" s="165"/>
      <c r="H131" s="162"/>
      <c r="I131" s="164"/>
      <c r="J131" s="162"/>
      <c r="K131" s="164"/>
      <c r="L131" s="165"/>
      <c r="M131" s="165"/>
      <c r="N131" s="167">
        <f t="shared" ref="N131:N136" si="30">(IF(G131=0,1,G131)*IF(I131=0,1,I131)*L131 )+M131*IF(G131=0,1,G131)*IF(I131=0,1,I131)</f>
        <v>0</v>
      </c>
      <c r="O131" s="168">
        <f>N131/Portada!$F$15</f>
        <v>0</v>
      </c>
      <c r="P131" s="23"/>
      <c r="Q131" s="23"/>
      <c r="R131" s="20"/>
      <c r="S131" s="94">
        <f t="shared" ref="S131:S136" si="31">M131*IF(G131=0,1,G131)*IF(I131=0,1,I131)</f>
        <v>0</v>
      </c>
      <c r="T131" s="20"/>
      <c r="U131" s="105">
        <f t="shared" ref="U131:U136" si="32">IF(L131&lt;&gt;0,(M131/L131)/IF(G131=0,1,G131),0)</f>
        <v>0</v>
      </c>
      <c r="EC131" s="39">
        <f t="shared" ref="EC131:EC136" si="33">(IF(G131=0,1,G131)*IF(I131=0,1,I131)*L131 )+M131*IF(G131=0,1,G131)*IF(I131=0,1,I131)</f>
        <v>0</v>
      </c>
    </row>
    <row r="132" spans="1:133" x14ac:dyDescent="0.25">
      <c r="B132" s="183" t="s">
        <v>52</v>
      </c>
      <c r="C132" s="184" t="s">
        <v>46</v>
      </c>
      <c r="D132" s="155"/>
      <c r="E132" s="156"/>
      <c r="F132" s="157"/>
      <c r="G132" s="158"/>
      <c r="H132" s="155"/>
      <c r="I132" s="157"/>
      <c r="J132" s="155"/>
      <c r="K132" s="157"/>
      <c r="L132" s="158"/>
      <c r="M132" s="158"/>
      <c r="N132" s="151">
        <f t="shared" si="30"/>
        <v>0</v>
      </c>
      <c r="O132" s="152">
        <f>N132/Portada!$F$15</f>
        <v>0</v>
      </c>
      <c r="P132" s="23"/>
      <c r="Q132" s="23"/>
      <c r="R132" s="20"/>
      <c r="S132" s="94">
        <f t="shared" si="31"/>
        <v>0</v>
      </c>
      <c r="T132" s="20"/>
      <c r="U132" s="105">
        <f t="shared" si="32"/>
        <v>0</v>
      </c>
      <c r="EC132" s="39">
        <f t="shared" si="33"/>
        <v>0</v>
      </c>
    </row>
    <row r="133" spans="1:133" x14ac:dyDescent="0.25">
      <c r="A133" s="20"/>
      <c r="B133" s="144" t="s">
        <v>351</v>
      </c>
      <c r="C133" s="143"/>
      <c r="D133" s="146"/>
      <c r="E133" s="147"/>
      <c r="F133" s="148"/>
      <c r="G133" s="149"/>
      <c r="H133" s="146"/>
      <c r="I133" s="148"/>
      <c r="J133" s="146"/>
      <c r="K133" s="148"/>
      <c r="L133" s="149"/>
      <c r="M133" s="149"/>
      <c r="N133" s="151">
        <f t="shared" si="30"/>
        <v>0</v>
      </c>
      <c r="O133" s="152">
        <f>N133/Portada!$F$15</f>
        <v>0</v>
      </c>
      <c r="P133" s="23"/>
      <c r="Q133" s="23"/>
      <c r="R133" s="20"/>
      <c r="S133" s="94">
        <f t="shared" si="31"/>
        <v>0</v>
      </c>
      <c r="T133" s="20"/>
      <c r="U133" s="105">
        <f t="shared" si="32"/>
        <v>0</v>
      </c>
      <c r="EC133" s="39">
        <f t="shared" si="33"/>
        <v>0</v>
      </c>
    </row>
    <row r="134" spans="1:133" x14ac:dyDescent="0.25">
      <c r="A134" s="20"/>
      <c r="B134" s="183" t="s">
        <v>352</v>
      </c>
      <c r="C134" s="143"/>
      <c r="D134" s="155"/>
      <c r="E134" s="156"/>
      <c r="F134" s="157"/>
      <c r="G134" s="158"/>
      <c r="H134" s="155"/>
      <c r="I134" s="157"/>
      <c r="J134" s="155"/>
      <c r="K134" s="157"/>
      <c r="L134" s="158"/>
      <c r="M134" s="158"/>
      <c r="N134" s="151">
        <f t="shared" si="30"/>
        <v>0</v>
      </c>
      <c r="O134" s="152">
        <f>N134/Portada!$F$15</f>
        <v>0</v>
      </c>
      <c r="P134" s="23"/>
      <c r="Q134" s="23"/>
      <c r="R134" s="20"/>
      <c r="S134" s="94">
        <f t="shared" si="31"/>
        <v>0</v>
      </c>
      <c r="T134" s="20"/>
      <c r="U134" s="105">
        <f t="shared" si="32"/>
        <v>0</v>
      </c>
      <c r="EC134" s="39">
        <f t="shared" si="33"/>
        <v>0</v>
      </c>
    </row>
    <row r="135" spans="1:133" x14ac:dyDescent="0.25">
      <c r="A135" s="20"/>
      <c r="B135" s="144" t="s">
        <v>54</v>
      </c>
      <c r="C135" s="143"/>
      <c r="D135" s="146"/>
      <c r="E135" s="147"/>
      <c r="F135" s="148"/>
      <c r="G135" s="149"/>
      <c r="H135" s="146"/>
      <c r="I135" s="148"/>
      <c r="J135" s="146"/>
      <c r="K135" s="148"/>
      <c r="L135" s="149"/>
      <c r="M135" s="149"/>
      <c r="N135" s="151">
        <f t="shared" si="30"/>
        <v>0</v>
      </c>
      <c r="O135" s="152">
        <f>N135/Portada!$F$15</f>
        <v>0</v>
      </c>
      <c r="P135" s="23"/>
      <c r="Q135" s="23"/>
      <c r="R135" s="20"/>
      <c r="S135" s="94">
        <f t="shared" si="31"/>
        <v>0</v>
      </c>
      <c r="T135" s="20"/>
      <c r="U135" s="105">
        <f t="shared" si="32"/>
        <v>0</v>
      </c>
      <c r="EC135" s="39">
        <f t="shared" si="33"/>
        <v>0</v>
      </c>
    </row>
    <row r="136" spans="1:133" x14ac:dyDescent="0.25">
      <c r="A136" s="20"/>
      <c r="B136" s="183" t="s">
        <v>523</v>
      </c>
      <c r="C136" s="143"/>
      <c r="D136" s="155"/>
      <c r="E136" s="156"/>
      <c r="F136" s="157"/>
      <c r="G136" s="158"/>
      <c r="H136" s="155"/>
      <c r="I136" s="157"/>
      <c r="J136" s="155"/>
      <c r="K136" s="157"/>
      <c r="L136" s="158"/>
      <c r="M136" s="158"/>
      <c r="N136" s="151">
        <f t="shared" si="30"/>
        <v>0</v>
      </c>
      <c r="O136" s="152">
        <f>N136/Portada!$F$15</f>
        <v>0</v>
      </c>
      <c r="P136" s="23"/>
      <c r="Q136" s="23"/>
      <c r="R136" s="20"/>
      <c r="S136" s="94">
        <f t="shared" si="31"/>
        <v>0</v>
      </c>
      <c r="T136" s="20"/>
      <c r="U136" s="105">
        <f t="shared" si="32"/>
        <v>0</v>
      </c>
      <c r="EC136" s="39">
        <f t="shared" si="33"/>
        <v>0</v>
      </c>
    </row>
    <row r="137" spans="1:133" ht="15.75" thickBot="1" x14ac:dyDescent="0.3">
      <c r="A137" s="20"/>
      <c r="B137" s="37"/>
      <c r="C137" s="133" t="str">
        <f>"TOTAL " &amp;" " &amp; B130 &amp; " " &amp; (C130)</f>
        <v>TOTAL  02.07. Especialistes</v>
      </c>
      <c r="D137" s="134"/>
      <c r="E137" s="135"/>
      <c r="F137" s="135"/>
      <c r="G137" s="134"/>
      <c r="H137" s="134"/>
      <c r="I137" s="135"/>
      <c r="J137" s="134"/>
      <c r="K137" s="135"/>
      <c r="L137" s="134"/>
      <c r="M137" s="141"/>
      <c r="N137" s="136">
        <f>SUM(N131:N136)</f>
        <v>0</v>
      </c>
      <c r="O137" s="136">
        <f>SUM(O131:O136)</f>
        <v>0</v>
      </c>
      <c r="P137" s="40">
        <f>SUM(P131:P136)</f>
        <v>0</v>
      </c>
      <c r="Q137" s="40">
        <f>SUM(Q131:Q136)</f>
        <v>0</v>
      </c>
      <c r="R137" s="20"/>
      <c r="S137" s="40">
        <f>SUM(S131:S136)</f>
        <v>0</v>
      </c>
      <c r="T137" s="20"/>
      <c r="U137" s="20"/>
      <c r="EC137" s="40">
        <f>SUM(EC131:EC136)</f>
        <v>0</v>
      </c>
    </row>
    <row r="138" spans="1:133" x14ac:dyDescent="0.25">
      <c r="A138" s="20"/>
      <c r="B138" s="42" t="s">
        <v>0</v>
      </c>
      <c r="C138" s="38"/>
      <c r="D138" s="38"/>
      <c r="E138" s="63"/>
      <c r="F138" s="63"/>
      <c r="G138" s="38"/>
      <c r="H138" s="38"/>
      <c r="I138" s="63"/>
      <c r="J138" s="38"/>
      <c r="K138" s="63"/>
      <c r="L138" s="38"/>
      <c r="M138" s="38"/>
      <c r="N138" s="38"/>
      <c r="O138" s="38"/>
      <c r="P138" s="38"/>
      <c r="Q138" s="38"/>
      <c r="R138" s="20"/>
      <c r="S138" s="20"/>
      <c r="T138" s="20"/>
      <c r="U138" s="20"/>
      <c r="EC138" s="38"/>
    </row>
    <row r="139" spans="1:133" x14ac:dyDescent="0.25">
      <c r="A139" s="20"/>
      <c r="B139" s="41" t="s">
        <v>55</v>
      </c>
      <c r="C139" s="34" t="s">
        <v>239</v>
      </c>
      <c r="D139" s="42"/>
      <c r="E139" s="63"/>
      <c r="F139" s="63"/>
      <c r="G139" s="38"/>
      <c r="H139" s="38"/>
      <c r="I139" s="63"/>
      <c r="J139" s="38"/>
      <c r="K139" s="63"/>
      <c r="L139" s="38"/>
      <c r="M139" s="38"/>
      <c r="N139" s="47"/>
      <c r="O139" s="47"/>
      <c r="P139" s="47"/>
      <c r="Q139" s="47"/>
      <c r="R139" s="47"/>
      <c r="S139" s="47"/>
      <c r="T139" s="20"/>
      <c r="U139" s="20"/>
      <c r="EC139" s="47"/>
    </row>
    <row r="140" spans="1:133" x14ac:dyDescent="0.25">
      <c r="A140" s="34"/>
      <c r="B140" s="160" t="s">
        <v>56</v>
      </c>
      <c r="C140" s="161" t="s">
        <v>586</v>
      </c>
      <c r="D140" s="162"/>
      <c r="E140" s="163"/>
      <c r="F140" s="164"/>
      <c r="G140" s="165"/>
      <c r="H140" s="162"/>
      <c r="I140" s="164"/>
      <c r="J140" s="162"/>
      <c r="K140" s="164"/>
      <c r="L140" s="165"/>
      <c r="M140" s="165"/>
      <c r="N140" s="167">
        <f t="shared" ref="N140:N146" si="34">(IF(G140=0,1,G140)*IF(I140=0,1,I140)*L140 )+M140*IF(G140=0,1,G140)*IF(I140=0,1,I140)</f>
        <v>0</v>
      </c>
      <c r="O140" s="168">
        <f>N140/Portada!$F$15</f>
        <v>0</v>
      </c>
      <c r="P140" s="23"/>
      <c r="Q140" s="23"/>
      <c r="R140" s="20"/>
      <c r="S140" s="94">
        <f t="shared" ref="S140:S146" si="35">M140*IF(G140=0,1,G140)*IF(I140=0,1,I140)</f>
        <v>0</v>
      </c>
      <c r="T140" s="20"/>
      <c r="U140" s="105">
        <f t="shared" ref="U140:U146" si="36">IF(L140&lt;&gt;0,(M140/L140)/IF(G140=0,1,G140),0)</f>
        <v>0</v>
      </c>
      <c r="EC140" s="39">
        <f t="shared" ref="EC140:EC146" si="37">(IF(G140=0,1,G140)*IF(I140=0,1,I140)*L140 )+M140*IF(G140=0,1,G140)*IF(I140=0,1,I140)</f>
        <v>0</v>
      </c>
    </row>
    <row r="141" spans="1:133" x14ac:dyDescent="0.25">
      <c r="B141" s="183" t="s">
        <v>57</v>
      </c>
      <c r="C141" s="184" t="s">
        <v>570</v>
      </c>
      <c r="D141" s="155"/>
      <c r="E141" s="156"/>
      <c r="F141" s="157"/>
      <c r="G141" s="158"/>
      <c r="H141" s="155"/>
      <c r="I141" s="157"/>
      <c r="J141" s="155"/>
      <c r="K141" s="157"/>
      <c r="L141" s="158"/>
      <c r="M141" s="158"/>
      <c r="N141" s="151">
        <f t="shared" si="34"/>
        <v>0</v>
      </c>
      <c r="O141" s="152">
        <f>N141/Portada!$F$15</f>
        <v>0</v>
      </c>
      <c r="P141" s="23"/>
      <c r="Q141" s="23"/>
      <c r="R141" s="20"/>
      <c r="S141" s="94">
        <f t="shared" si="35"/>
        <v>0</v>
      </c>
      <c r="T141" s="20"/>
      <c r="U141" s="105">
        <f t="shared" si="36"/>
        <v>0</v>
      </c>
      <c r="EC141" s="39">
        <f t="shared" si="37"/>
        <v>0</v>
      </c>
    </row>
    <row r="142" spans="1:133" x14ac:dyDescent="0.25">
      <c r="A142" s="20"/>
      <c r="B142" s="144" t="s">
        <v>59</v>
      </c>
      <c r="C142" s="145" t="s">
        <v>51</v>
      </c>
      <c r="D142" s="146"/>
      <c r="E142" s="147"/>
      <c r="F142" s="148"/>
      <c r="G142" s="149"/>
      <c r="H142" s="146"/>
      <c r="I142" s="148"/>
      <c r="J142" s="146"/>
      <c r="K142" s="148"/>
      <c r="L142" s="149"/>
      <c r="M142" s="149"/>
      <c r="N142" s="151">
        <f t="shared" si="34"/>
        <v>0</v>
      </c>
      <c r="O142" s="152">
        <f>N142/Portada!$F$15</f>
        <v>0</v>
      </c>
      <c r="P142" s="23"/>
      <c r="Q142" s="23"/>
      <c r="R142" s="20"/>
      <c r="S142" s="94">
        <f t="shared" si="35"/>
        <v>0</v>
      </c>
      <c r="T142" s="20"/>
      <c r="U142" s="105">
        <f t="shared" si="36"/>
        <v>0</v>
      </c>
      <c r="EC142" s="39">
        <f t="shared" si="37"/>
        <v>0</v>
      </c>
    </row>
    <row r="143" spans="1:133" x14ac:dyDescent="0.25">
      <c r="A143" s="20"/>
      <c r="B143" s="183" t="s">
        <v>60</v>
      </c>
      <c r="C143" s="184" t="s">
        <v>571</v>
      </c>
      <c r="D143" s="155"/>
      <c r="E143" s="156"/>
      <c r="F143" s="157"/>
      <c r="G143" s="158"/>
      <c r="H143" s="155"/>
      <c r="I143" s="157"/>
      <c r="J143" s="155"/>
      <c r="K143" s="157"/>
      <c r="L143" s="158"/>
      <c r="M143" s="158"/>
      <c r="N143" s="151">
        <f t="shared" si="34"/>
        <v>0</v>
      </c>
      <c r="O143" s="152">
        <f>N143/Portada!$F$15</f>
        <v>0</v>
      </c>
      <c r="P143" s="23"/>
      <c r="Q143" s="23"/>
      <c r="R143" s="20"/>
      <c r="S143" s="94">
        <f t="shared" si="35"/>
        <v>0</v>
      </c>
      <c r="T143" s="20"/>
      <c r="U143" s="105">
        <f t="shared" si="36"/>
        <v>0</v>
      </c>
      <c r="EC143" s="39">
        <f t="shared" si="37"/>
        <v>0</v>
      </c>
    </row>
    <row r="144" spans="1:133" x14ac:dyDescent="0.25">
      <c r="A144" s="20"/>
      <c r="B144" s="144" t="s">
        <v>62</v>
      </c>
      <c r="C144" s="145" t="s">
        <v>16</v>
      </c>
      <c r="D144" s="146"/>
      <c r="E144" s="147"/>
      <c r="F144" s="148"/>
      <c r="G144" s="149"/>
      <c r="H144" s="146"/>
      <c r="I144" s="148"/>
      <c r="J144" s="146"/>
      <c r="K144" s="148"/>
      <c r="L144" s="149"/>
      <c r="M144" s="149"/>
      <c r="N144" s="151">
        <f t="shared" si="34"/>
        <v>0</v>
      </c>
      <c r="O144" s="152">
        <f>N144/Portada!$F$15</f>
        <v>0</v>
      </c>
      <c r="P144" s="23"/>
      <c r="Q144" s="23"/>
      <c r="R144" s="20"/>
      <c r="S144" s="94">
        <f t="shared" si="35"/>
        <v>0</v>
      </c>
      <c r="T144" s="20"/>
      <c r="U144" s="105">
        <f t="shared" si="36"/>
        <v>0</v>
      </c>
      <c r="EC144" s="39">
        <f t="shared" si="37"/>
        <v>0</v>
      </c>
    </row>
    <row r="145" spans="1:133" x14ac:dyDescent="0.25">
      <c r="A145" s="20"/>
      <c r="B145" s="183" t="s">
        <v>524</v>
      </c>
      <c r="C145" s="184" t="s">
        <v>53</v>
      </c>
      <c r="D145" s="155"/>
      <c r="E145" s="156"/>
      <c r="F145" s="157"/>
      <c r="G145" s="158"/>
      <c r="H145" s="155"/>
      <c r="I145" s="157"/>
      <c r="J145" s="155"/>
      <c r="K145" s="157"/>
      <c r="L145" s="158"/>
      <c r="M145" s="158"/>
      <c r="N145" s="151">
        <f t="shared" si="34"/>
        <v>0</v>
      </c>
      <c r="O145" s="152">
        <f>N145/Portada!$F$15</f>
        <v>0</v>
      </c>
      <c r="P145" s="23"/>
      <c r="Q145" s="23"/>
      <c r="R145" s="20"/>
      <c r="S145" s="94">
        <f t="shared" si="35"/>
        <v>0</v>
      </c>
      <c r="T145" s="20"/>
      <c r="U145" s="105">
        <f t="shared" si="36"/>
        <v>0</v>
      </c>
      <c r="EC145" s="39">
        <f t="shared" si="37"/>
        <v>0</v>
      </c>
    </row>
    <row r="146" spans="1:133" x14ac:dyDescent="0.25">
      <c r="A146" s="20"/>
      <c r="B146" s="144" t="s">
        <v>525</v>
      </c>
      <c r="C146" s="143"/>
      <c r="D146" s="146"/>
      <c r="E146" s="147"/>
      <c r="F146" s="148"/>
      <c r="G146" s="149"/>
      <c r="H146" s="146"/>
      <c r="I146" s="148"/>
      <c r="J146" s="146"/>
      <c r="K146" s="148"/>
      <c r="L146" s="149"/>
      <c r="M146" s="149"/>
      <c r="N146" s="151">
        <f t="shared" si="34"/>
        <v>0</v>
      </c>
      <c r="O146" s="152">
        <f>N146/Portada!$F$15</f>
        <v>0</v>
      </c>
      <c r="P146" s="23"/>
      <c r="Q146" s="23"/>
      <c r="R146" s="20"/>
      <c r="S146" s="94">
        <f t="shared" si="35"/>
        <v>0</v>
      </c>
      <c r="T146" s="20"/>
      <c r="U146" s="105">
        <f t="shared" si="36"/>
        <v>0</v>
      </c>
      <c r="EC146" s="39">
        <f t="shared" si="37"/>
        <v>0</v>
      </c>
    </row>
    <row r="147" spans="1:133" ht="15.75" thickBot="1" x14ac:dyDescent="0.3">
      <c r="A147" s="20"/>
      <c r="B147" s="37"/>
      <c r="C147" s="133" t="str">
        <f>"TOTAL " &amp;" " &amp; B139 &amp; " " &amp; (C139)</f>
        <v>TOTAL  02.08. Ballet i Orquestres</v>
      </c>
      <c r="D147" s="134"/>
      <c r="E147" s="135"/>
      <c r="F147" s="135"/>
      <c r="G147" s="134"/>
      <c r="H147" s="134"/>
      <c r="I147" s="135"/>
      <c r="J147" s="134"/>
      <c r="K147" s="135"/>
      <c r="L147" s="134"/>
      <c r="M147" s="141"/>
      <c r="N147" s="136">
        <f>SUM(N140:N146)</f>
        <v>0</v>
      </c>
      <c r="O147" s="136">
        <f>SUM(O140:O146)</f>
        <v>0</v>
      </c>
      <c r="P147" s="40">
        <f>SUM(P140:P146)</f>
        <v>0</v>
      </c>
      <c r="Q147" s="40">
        <f>SUM(Q140:Q146)</f>
        <v>0</v>
      </c>
      <c r="R147" s="20"/>
      <c r="S147" s="40">
        <f>SUM(S140:S146)</f>
        <v>0</v>
      </c>
      <c r="T147" s="20"/>
      <c r="U147" s="20"/>
      <c r="EC147" s="40">
        <f>SUM(EC140:EC146)</f>
        <v>0</v>
      </c>
    </row>
    <row r="148" spans="1:133" x14ac:dyDescent="0.25">
      <c r="A148" s="20"/>
      <c r="B148" s="42" t="s">
        <v>0</v>
      </c>
      <c r="C148" s="50"/>
      <c r="D148" s="42"/>
      <c r="E148" s="63"/>
      <c r="F148" s="66"/>
      <c r="G148" s="51"/>
      <c r="H148" s="51"/>
      <c r="I148" s="66"/>
      <c r="J148" s="51"/>
      <c r="K148" s="66"/>
      <c r="L148" s="51"/>
      <c r="M148" s="51"/>
      <c r="N148" s="51"/>
      <c r="O148" s="38"/>
      <c r="P148" s="38"/>
      <c r="Q148" s="38"/>
      <c r="R148" s="38"/>
      <c r="S148" s="38"/>
      <c r="T148" s="20"/>
      <c r="U148" s="20"/>
      <c r="EC148" s="51"/>
    </row>
    <row r="149" spans="1:133" x14ac:dyDescent="0.25">
      <c r="A149" s="20"/>
      <c r="B149" s="41" t="s">
        <v>251</v>
      </c>
      <c r="C149" s="34" t="s">
        <v>240</v>
      </c>
      <c r="D149" s="42"/>
      <c r="E149" s="65"/>
      <c r="F149" s="65"/>
      <c r="G149" s="47"/>
      <c r="H149" s="47"/>
      <c r="I149" s="65"/>
      <c r="J149" s="47"/>
      <c r="K149" s="31"/>
      <c r="L149" s="47"/>
      <c r="M149" s="47"/>
      <c r="N149" s="47"/>
      <c r="O149" s="38"/>
      <c r="P149" s="38"/>
      <c r="Q149" s="38"/>
      <c r="R149" s="38"/>
      <c r="S149" s="38"/>
      <c r="T149" s="20"/>
      <c r="U149" s="20"/>
      <c r="EC149" s="47"/>
    </row>
    <row r="150" spans="1:133" x14ac:dyDescent="0.25">
      <c r="A150" s="34"/>
      <c r="B150" s="160" t="s">
        <v>353</v>
      </c>
      <c r="C150" s="161" t="s">
        <v>587</v>
      </c>
      <c r="D150" s="162"/>
      <c r="E150" s="163"/>
      <c r="F150" s="164"/>
      <c r="G150" s="165"/>
      <c r="H150" s="162"/>
      <c r="I150" s="164"/>
      <c r="J150" s="162"/>
      <c r="K150" s="164"/>
      <c r="L150" s="165"/>
      <c r="M150" s="165"/>
      <c r="N150" s="167">
        <f t="shared" ref="N150:N155" si="38">(IF(G150=0,1,G150)*IF(I150=0,1,I150)*L150 )+M150*IF(G150=0,1,G150)*IF(I150=0,1,I150)</f>
        <v>0</v>
      </c>
      <c r="O150" s="168">
        <f>N150/Portada!$F$15</f>
        <v>0</v>
      </c>
      <c r="P150" s="23"/>
      <c r="Q150" s="23"/>
      <c r="R150" s="20"/>
      <c r="S150" s="94">
        <f t="shared" ref="S150:S155" si="39">M150*IF(G150=0,1,G150)*IF(I150=0,1,I150)</f>
        <v>0</v>
      </c>
      <c r="T150" s="20"/>
      <c r="U150" s="105">
        <f t="shared" ref="U150:U155" si="40">IF(L150&lt;&gt;0,(M150/L150)/IF(G150=0,1,G150),0)</f>
        <v>0</v>
      </c>
      <c r="EC150" s="39">
        <f t="shared" ref="EC150:EC155" si="41">(IF(G150=0,1,G150)*IF(I150=0,1,I150)*L150 )+M150*IF(G150=0,1,G150)*IF(I150=0,1,I150)</f>
        <v>0</v>
      </c>
    </row>
    <row r="151" spans="1:133" x14ac:dyDescent="0.25">
      <c r="B151" s="153" t="s">
        <v>354</v>
      </c>
      <c r="C151" s="185" t="s">
        <v>58</v>
      </c>
      <c r="D151" s="186"/>
      <c r="E151" s="187"/>
      <c r="F151" s="188"/>
      <c r="G151" s="189"/>
      <c r="H151" s="190"/>
      <c r="I151" s="187"/>
      <c r="J151" s="189"/>
      <c r="K151" s="157"/>
      <c r="L151" s="158"/>
      <c r="M151" s="190"/>
      <c r="N151" s="152">
        <f t="shared" si="38"/>
        <v>0</v>
      </c>
      <c r="O151" s="152">
        <f>N151/Portada!$F$15</f>
        <v>0</v>
      </c>
      <c r="P151" s="23"/>
      <c r="Q151" s="23"/>
      <c r="R151" s="20"/>
      <c r="S151" s="94">
        <f t="shared" si="39"/>
        <v>0</v>
      </c>
      <c r="T151" s="20"/>
      <c r="U151" s="105">
        <f t="shared" si="40"/>
        <v>0</v>
      </c>
      <c r="EC151" s="39">
        <f t="shared" si="41"/>
        <v>0</v>
      </c>
    </row>
    <row r="152" spans="1:133" x14ac:dyDescent="0.25">
      <c r="A152" s="34"/>
      <c r="B152" s="144" t="s">
        <v>355</v>
      </c>
      <c r="C152" s="145" t="s">
        <v>58</v>
      </c>
      <c r="D152" s="146"/>
      <c r="E152" s="147"/>
      <c r="F152" s="148"/>
      <c r="G152" s="149"/>
      <c r="H152" s="146"/>
      <c r="I152" s="148"/>
      <c r="J152" s="146"/>
      <c r="K152" s="148"/>
      <c r="L152" s="149"/>
      <c r="M152" s="149"/>
      <c r="N152" s="151">
        <f t="shared" si="38"/>
        <v>0</v>
      </c>
      <c r="O152" s="152">
        <f>N152/Portada!$F$15</f>
        <v>0</v>
      </c>
      <c r="P152" s="23"/>
      <c r="Q152" s="23"/>
      <c r="R152" s="20"/>
      <c r="S152" s="94">
        <f t="shared" si="39"/>
        <v>0</v>
      </c>
      <c r="T152" s="20"/>
      <c r="U152" s="105">
        <f t="shared" si="40"/>
        <v>0</v>
      </c>
      <c r="EC152" s="39">
        <f t="shared" si="41"/>
        <v>0</v>
      </c>
    </row>
    <row r="153" spans="1:133" x14ac:dyDescent="0.25">
      <c r="A153" s="34"/>
      <c r="B153" s="153" t="s">
        <v>356</v>
      </c>
      <c r="C153" s="184" t="s">
        <v>61</v>
      </c>
      <c r="D153" s="155"/>
      <c r="E153" s="156"/>
      <c r="F153" s="157"/>
      <c r="G153" s="158"/>
      <c r="H153" s="155"/>
      <c r="I153" s="157"/>
      <c r="J153" s="155"/>
      <c r="K153" s="157"/>
      <c r="L153" s="158"/>
      <c r="M153" s="158"/>
      <c r="N153" s="151">
        <f t="shared" si="38"/>
        <v>0</v>
      </c>
      <c r="O153" s="152">
        <f>N153/Portada!$F$15</f>
        <v>0</v>
      </c>
      <c r="P153" s="23"/>
      <c r="Q153" s="23"/>
      <c r="R153" s="20"/>
      <c r="S153" s="94">
        <f t="shared" si="39"/>
        <v>0</v>
      </c>
      <c r="T153" s="20"/>
      <c r="U153" s="105">
        <f t="shared" si="40"/>
        <v>0</v>
      </c>
      <c r="EC153" s="39">
        <f t="shared" si="41"/>
        <v>0</v>
      </c>
    </row>
    <row r="154" spans="1:133" x14ac:dyDescent="0.25">
      <c r="A154" s="34"/>
      <c r="B154" s="144" t="s">
        <v>357</v>
      </c>
      <c r="C154" s="143"/>
      <c r="D154" s="146"/>
      <c r="E154" s="147"/>
      <c r="F154" s="148"/>
      <c r="G154" s="149"/>
      <c r="H154" s="146"/>
      <c r="I154" s="148"/>
      <c r="J154" s="146"/>
      <c r="K154" s="148"/>
      <c r="L154" s="149"/>
      <c r="M154" s="149"/>
      <c r="N154" s="151">
        <f t="shared" si="38"/>
        <v>0</v>
      </c>
      <c r="O154" s="152">
        <f>N154/Portada!$F$15</f>
        <v>0</v>
      </c>
      <c r="P154" s="23"/>
      <c r="Q154" s="23"/>
      <c r="R154" s="20"/>
      <c r="S154" s="94">
        <f t="shared" si="39"/>
        <v>0</v>
      </c>
      <c r="T154" s="20"/>
      <c r="U154" s="105">
        <f t="shared" si="40"/>
        <v>0</v>
      </c>
      <c r="EC154" s="39">
        <f t="shared" si="41"/>
        <v>0</v>
      </c>
    </row>
    <row r="155" spans="1:133" x14ac:dyDescent="0.25">
      <c r="A155" s="34"/>
      <c r="B155" s="153" t="s">
        <v>358</v>
      </c>
      <c r="C155" s="143"/>
      <c r="D155" s="155"/>
      <c r="E155" s="156"/>
      <c r="F155" s="157"/>
      <c r="G155" s="158"/>
      <c r="H155" s="155"/>
      <c r="I155" s="157"/>
      <c r="J155" s="155"/>
      <c r="K155" s="157"/>
      <c r="L155" s="158"/>
      <c r="M155" s="158"/>
      <c r="N155" s="151">
        <f t="shared" si="38"/>
        <v>0</v>
      </c>
      <c r="O155" s="152">
        <f>N155/Portada!$F$15</f>
        <v>0</v>
      </c>
      <c r="P155" s="23"/>
      <c r="Q155" s="23"/>
      <c r="R155" s="20"/>
      <c r="S155" s="94">
        <f t="shared" si="39"/>
        <v>0</v>
      </c>
      <c r="T155" s="20"/>
      <c r="U155" s="105">
        <f t="shared" si="40"/>
        <v>0</v>
      </c>
      <c r="EC155" s="39">
        <f t="shared" si="41"/>
        <v>0</v>
      </c>
    </row>
    <row r="156" spans="1:133" ht="15.75" thickBot="1" x14ac:dyDescent="0.3">
      <c r="A156" s="34"/>
      <c r="B156" s="37"/>
      <c r="C156" s="133" t="str">
        <f>"TOTAL " &amp;" " &amp; B149 &amp; " " &amp; (C149)</f>
        <v>TOTAL  02.09. Doblatge</v>
      </c>
      <c r="D156" s="134"/>
      <c r="E156" s="135"/>
      <c r="F156" s="135"/>
      <c r="G156" s="134"/>
      <c r="H156" s="134"/>
      <c r="I156" s="135"/>
      <c r="J156" s="134"/>
      <c r="K156" s="135"/>
      <c r="L156" s="134"/>
      <c r="M156" s="141"/>
      <c r="N156" s="136">
        <f>SUM(N150:N155)</f>
        <v>0</v>
      </c>
      <c r="O156" s="136">
        <f>SUM(O150:O155)</f>
        <v>0</v>
      </c>
      <c r="P156" s="40">
        <f>SUM(P150:P155)</f>
        <v>0</v>
      </c>
      <c r="Q156" s="40">
        <f>SUM(Q150:Q155)</f>
        <v>0</v>
      </c>
      <c r="R156" s="20"/>
      <c r="S156" s="40">
        <f>SUM(S150:S155)</f>
        <v>0</v>
      </c>
      <c r="T156" s="20"/>
      <c r="U156" s="20"/>
      <c r="EC156" s="40">
        <f>SUM(EC150:EC155)</f>
        <v>0</v>
      </c>
    </row>
    <row r="157" spans="1:133" ht="14.25" customHeight="1" x14ac:dyDescent="0.25">
      <c r="A157" s="34"/>
      <c r="B157" s="31"/>
      <c r="C157" s="68" t="s">
        <v>242</v>
      </c>
      <c r="D157" s="69" t="str">
        <f>C30</f>
        <v>CAPÍTOL 02.- Personal artístic</v>
      </c>
      <c r="E157" s="62"/>
      <c r="F157" s="62"/>
      <c r="G157" s="43"/>
      <c r="H157" s="43"/>
      <c r="I157" s="71"/>
      <c r="J157" s="43"/>
      <c r="K157" s="71"/>
      <c r="L157" s="43"/>
      <c r="M157" s="43"/>
      <c r="N157" s="44">
        <f>(N43+N61+N79+N97+N115+N128+N137+N147+ N156)</f>
        <v>0</v>
      </c>
      <c r="O157" s="44">
        <f>(O43+O61+O79+O97+O115+O128+O137+O147+ O156)</f>
        <v>0</v>
      </c>
      <c r="P157" s="44">
        <f>(P43+P61+P79+P97+P115+P128+P137+P147+ P156)</f>
        <v>0</v>
      </c>
      <c r="Q157" s="44">
        <f>(Q43+Q61+Q79+Q97+Q115+Q128+Q137+Q147+ Q156)</f>
        <v>0</v>
      </c>
      <c r="R157" s="38"/>
      <c r="S157" s="44">
        <f>(S43+S61+S79+S97+S115+S128+S137+S147+ S156)</f>
        <v>0</v>
      </c>
      <c r="T157" s="20"/>
      <c r="U157" s="20"/>
      <c r="EC157" s="44">
        <f>(EC43+EC61+EC79+EC97+EC115+EC128+EC137+EC147+ EC156)</f>
        <v>0</v>
      </c>
    </row>
    <row r="158" spans="1:133" x14ac:dyDescent="0.25">
      <c r="A158" s="20"/>
      <c r="E158" s="63"/>
      <c r="F158" s="63"/>
      <c r="G158" s="42"/>
      <c r="H158" s="42"/>
      <c r="I158" s="63"/>
      <c r="J158" s="42"/>
      <c r="K158" s="63"/>
      <c r="L158" s="42"/>
      <c r="M158" s="42"/>
      <c r="N158" s="42"/>
      <c r="O158" s="42"/>
      <c r="P158" s="42"/>
      <c r="Q158" s="42"/>
      <c r="R158" s="42"/>
      <c r="S158" s="42"/>
      <c r="T158" s="20"/>
      <c r="U158" s="20"/>
      <c r="EC158" s="42"/>
    </row>
    <row r="159" spans="1:133" ht="18.75" x14ac:dyDescent="0.3">
      <c r="A159" s="20"/>
      <c r="B159" s="31"/>
      <c r="C159" s="45" t="s">
        <v>252</v>
      </c>
      <c r="D159" s="46"/>
      <c r="E159" s="63"/>
      <c r="F159" s="63"/>
      <c r="G159" s="42"/>
      <c r="H159" s="42"/>
      <c r="I159" s="63"/>
      <c r="J159" s="42"/>
      <c r="K159" s="63"/>
      <c r="L159" s="42"/>
      <c r="M159" s="42"/>
      <c r="N159" s="42"/>
      <c r="O159" s="42"/>
      <c r="P159" s="42"/>
      <c r="Q159" s="42"/>
      <c r="R159" s="42"/>
      <c r="S159" s="42"/>
      <c r="T159" s="20"/>
      <c r="U159" s="20"/>
      <c r="EC159" s="42"/>
    </row>
    <row r="160" spans="1:133" x14ac:dyDescent="0.25">
      <c r="A160" s="20"/>
      <c r="B160" s="42" t="s">
        <v>0</v>
      </c>
      <c r="C160" s="50"/>
      <c r="D160" s="38"/>
      <c r="E160" s="63"/>
      <c r="F160" s="63"/>
      <c r="G160" s="42"/>
      <c r="H160" s="42"/>
      <c r="I160" s="63"/>
      <c r="J160" s="42"/>
      <c r="K160" s="63"/>
      <c r="L160" s="42"/>
      <c r="M160" s="42"/>
      <c r="N160" s="42"/>
      <c r="O160" s="42"/>
      <c r="P160" s="42"/>
      <c r="Q160" s="42"/>
      <c r="R160" s="42"/>
      <c r="S160" s="42"/>
      <c r="T160" s="20"/>
      <c r="U160" s="20"/>
      <c r="EC160" s="42"/>
    </row>
    <row r="161" spans="1:133" x14ac:dyDescent="0.25">
      <c r="A161" s="20"/>
      <c r="B161" s="41" t="s">
        <v>63</v>
      </c>
      <c r="C161" s="34" t="s">
        <v>238</v>
      </c>
      <c r="D161" s="46"/>
      <c r="E161" s="63"/>
      <c r="F161" s="63"/>
      <c r="G161" s="42"/>
      <c r="H161" s="42"/>
      <c r="I161" s="63"/>
      <c r="J161" s="42"/>
      <c r="K161" s="63"/>
      <c r="L161" s="42"/>
      <c r="M161" s="42"/>
      <c r="N161" s="42"/>
      <c r="O161" s="42"/>
      <c r="P161" s="42"/>
      <c r="Q161" s="42"/>
      <c r="R161" s="42"/>
      <c r="S161" s="42"/>
      <c r="T161" s="20"/>
      <c r="U161" s="20"/>
      <c r="EC161" s="42"/>
    </row>
    <row r="162" spans="1:133" x14ac:dyDescent="0.25">
      <c r="A162" s="34"/>
      <c r="B162" s="161" t="s">
        <v>64</v>
      </c>
      <c r="C162" s="161" t="s">
        <v>65</v>
      </c>
      <c r="D162" s="162"/>
      <c r="E162" s="164"/>
      <c r="F162" s="164"/>
      <c r="G162" s="165"/>
      <c r="H162" s="162"/>
      <c r="I162" s="165"/>
      <c r="J162" s="162"/>
      <c r="K162" s="164"/>
      <c r="L162" s="165"/>
      <c r="M162" s="168">
        <f>+IF(K162="L-TF",IF(L162&lt;Resum!$AD$43,(L162*Resum!$AD$44),Resum!$AD$45),+IF(K162="L-TT",IF(L162&lt;Resum!$AD$47,(L162*Resum!$AD$48),Resum!$AD$49),0))
+IF(K162="A",0,+IF(L162&gt;Resum!$AB$53,Resum!$AD$53*(+IF(L162&gt;Resum!$AC$53,(Resum!$AC$53-Resum!$AB$53),(L162-Resum!$AB$53))),0)+IF(L162&gt;Resum!$AB$54,Resum!$AD$54*(+IF(L162&gt;Resum!$AC$54,(Resum!$AC$54-Resum!$AB$54),(L162-Resum!$AB$54))),0)+IF(L162&gt;Resum!$AB$55,Resum!$AD$55*(L162-Resum!$AB$55),0))</f>
        <v>0</v>
      </c>
      <c r="N162" s="167">
        <f t="shared" ref="N162:N182" si="42">(IF(G162=0,1,G162)*IF(I162=0,1,I162)*L162 )+M162*IF(G162=0,1,G162)*IF(I162=0,1,I162)</f>
        <v>0</v>
      </c>
      <c r="O162" s="168">
        <f>N162/Portada!$F$15</f>
        <v>0</v>
      </c>
      <c r="P162" s="23"/>
      <c r="Q162" s="23"/>
      <c r="R162" s="20"/>
      <c r="S162" s="94">
        <f t="shared" ref="S162:S182" si="43">M162*IF(G162=0,1,G162)*IF(I162=0,1,I162)</f>
        <v>0</v>
      </c>
      <c r="T162" s="20"/>
      <c r="U162" s="20"/>
      <c r="EC162" s="39">
        <f t="shared" ref="EC162:EC182" si="44">(IF(G162=0,1,G162)*IF(I162=0,1,I162)*L162 )+M162*IF(G162=0,1,G162)*IF(I162=0,1,I162)</f>
        <v>0</v>
      </c>
    </row>
    <row r="163" spans="1:133" x14ac:dyDescent="0.25">
      <c r="B163" s="154" t="s">
        <v>66</v>
      </c>
      <c r="C163" s="184" t="s">
        <v>558</v>
      </c>
      <c r="D163" s="155"/>
      <c r="E163" s="157"/>
      <c r="F163" s="157"/>
      <c r="G163" s="158"/>
      <c r="H163" s="155"/>
      <c r="I163" s="158"/>
      <c r="J163" s="155"/>
      <c r="K163" s="157"/>
      <c r="L163" s="158"/>
      <c r="M163" s="152">
        <f>+IF(K163="L-TF",IF(L163&lt;Resum!$AD$43,(L163*Resum!$AD$44),Resum!$AD$45),+IF(K163="L-TT",IF(L163&lt;Resum!$AD$47,(L163*Resum!$AD$48),Resum!$AD$49),0))
+IF(K163="A",0,+IF(L163&gt;Resum!$AB$53,Resum!$AD$53*(+IF(L163&gt;Resum!$AC$53,(Resum!$AC$53-Resum!$AB$53),(L163-Resum!$AB$53))),0)+IF(L163&gt;Resum!$AB$54,Resum!$AD$54*(+IF(L163&gt;Resum!$AC$54,(Resum!$AC$54-Resum!$AB$54),(L163-Resum!$AB$54))),0)+IF(L163&gt;Resum!$AB$55,Resum!$AD$55*(L163-Resum!$AB$55),0))</f>
        <v>0</v>
      </c>
      <c r="N163" s="151">
        <f t="shared" si="42"/>
        <v>0</v>
      </c>
      <c r="O163" s="152">
        <f>N163/Portada!$F$15</f>
        <v>0</v>
      </c>
      <c r="P163" s="23"/>
      <c r="Q163" s="23"/>
      <c r="R163" s="20"/>
      <c r="S163" s="94">
        <f t="shared" si="43"/>
        <v>0</v>
      </c>
      <c r="T163" s="20"/>
      <c r="U163" s="20"/>
      <c r="EC163" s="39">
        <f t="shared" si="44"/>
        <v>0</v>
      </c>
    </row>
    <row r="164" spans="1:133" x14ac:dyDescent="0.25">
      <c r="A164" s="34"/>
      <c r="B164" s="145" t="s">
        <v>67</v>
      </c>
      <c r="C164" s="145" t="s">
        <v>98</v>
      </c>
      <c r="D164" s="146"/>
      <c r="E164" s="148"/>
      <c r="F164" s="148"/>
      <c r="G164" s="149"/>
      <c r="H164" s="146"/>
      <c r="I164" s="149"/>
      <c r="J164" s="146"/>
      <c r="K164" s="148"/>
      <c r="L164" s="149"/>
      <c r="M164" s="152">
        <f>+IF(K164="L-TF",IF(L164&lt;Resum!$AD$43,(L164*Resum!$AD$44),Resum!$AD$45),+IF(K164="L-TT",IF(L164&lt;Resum!$AD$47,(L164*Resum!$AD$48),Resum!$AD$49),0))
+IF(K164="A",0,+IF(L164&gt;Resum!$AB$53,Resum!$AD$53*(+IF(L164&gt;Resum!$AC$53,(Resum!$AC$53-Resum!$AB$53),(L164-Resum!$AB$53))),0)+IF(L164&gt;Resum!$AB$54,Resum!$AD$54*(+IF(L164&gt;Resum!$AC$54,(Resum!$AC$54-Resum!$AB$54),(L164-Resum!$AB$54))),0)+IF(L164&gt;Resum!$AB$55,Resum!$AD$55*(L164-Resum!$AB$55),0))</f>
        <v>0</v>
      </c>
      <c r="N164" s="151">
        <f t="shared" si="42"/>
        <v>0</v>
      </c>
      <c r="O164" s="152">
        <f>N164/Portada!$F$15</f>
        <v>0</v>
      </c>
      <c r="P164" s="23"/>
      <c r="Q164" s="23"/>
      <c r="R164" s="20"/>
      <c r="S164" s="94">
        <f t="shared" si="43"/>
        <v>0</v>
      </c>
      <c r="T164" s="20"/>
      <c r="U164" s="20"/>
      <c r="EC164" s="39">
        <f t="shared" si="44"/>
        <v>0</v>
      </c>
    </row>
    <row r="165" spans="1:133" x14ac:dyDescent="0.25">
      <c r="A165" s="34"/>
      <c r="B165" s="154" t="s">
        <v>68</v>
      </c>
      <c r="C165" s="184" t="s">
        <v>253</v>
      </c>
      <c r="D165" s="155"/>
      <c r="E165" s="157"/>
      <c r="F165" s="157"/>
      <c r="G165" s="158"/>
      <c r="H165" s="155"/>
      <c r="I165" s="158"/>
      <c r="J165" s="155"/>
      <c r="K165" s="157"/>
      <c r="L165" s="158"/>
      <c r="M165" s="152">
        <f>+IF(K165="L-TF",IF(L165&lt;Resum!$AD$43,(L165*Resum!$AD$44),Resum!$AD$45),+IF(K165="L-TT",IF(L165&lt;Resum!$AD$47,(L165*Resum!$AD$48),Resum!$AD$49),0))
+IF(K165="A",0,+IF(L165&gt;Resum!$AB$53,Resum!$AD$53*(+IF(L165&gt;Resum!$AC$53,(Resum!$AC$53-Resum!$AB$53),(L165-Resum!$AB$53))),0)+IF(L165&gt;Resum!$AB$54,Resum!$AD$54*(+IF(L165&gt;Resum!$AC$54,(Resum!$AC$54-Resum!$AB$54),(L165-Resum!$AB$54))),0)+IF(L165&gt;Resum!$AB$55,Resum!$AD$55*(L165-Resum!$AB$55),0))</f>
        <v>0</v>
      </c>
      <c r="N165" s="151">
        <f t="shared" si="42"/>
        <v>0</v>
      </c>
      <c r="O165" s="152">
        <f>N165/Portada!$F$15</f>
        <v>0</v>
      </c>
      <c r="P165" s="23"/>
      <c r="Q165" s="23"/>
      <c r="R165" s="20"/>
      <c r="S165" s="94">
        <f t="shared" si="43"/>
        <v>0</v>
      </c>
      <c r="T165" s="20"/>
      <c r="U165" s="20"/>
      <c r="EC165" s="39">
        <f t="shared" si="44"/>
        <v>0</v>
      </c>
    </row>
    <row r="166" spans="1:133" x14ac:dyDescent="0.25">
      <c r="A166" s="34"/>
      <c r="B166" s="145" t="s">
        <v>69</v>
      </c>
      <c r="C166" s="145" t="s">
        <v>255</v>
      </c>
      <c r="D166" s="146"/>
      <c r="E166" s="148"/>
      <c r="F166" s="148"/>
      <c r="G166" s="149"/>
      <c r="H166" s="146"/>
      <c r="I166" s="149"/>
      <c r="J166" s="146"/>
      <c r="K166" s="148"/>
      <c r="L166" s="149"/>
      <c r="M166" s="152">
        <f>+IF(K166="L-TF",IF(L166&lt;Resum!$AD$43,(L166*Resum!$AD$44),Resum!$AD$45),+IF(K166="L-TT",IF(L166&lt;Resum!$AD$47,(L166*Resum!$AD$48),Resum!$AD$49),0))
+IF(K166="A",0,+IF(L166&gt;Resum!$AB$53,Resum!$AD$53*(+IF(L166&gt;Resum!$AC$53,(Resum!$AC$53-Resum!$AB$53),(L166-Resum!$AB$53))),0)+IF(L166&gt;Resum!$AB$54,Resum!$AD$54*(+IF(L166&gt;Resum!$AC$54,(Resum!$AC$54-Resum!$AB$54),(L166-Resum!$AB$54))),0)+IF(L166&gt;Resum!$AB$55,Resum!$AD$55*(L166-Resum!$AB$55),0))</f>
        <v>0</v>
      </c>
      <c r="N166" s="151">
        <f t="shared" si="42"/>
        <v>0</v>
      </c>
      <c r="O166" s="152">
        <f>N166/Portada!$F$15</f>
        <v>0</v>
      </c>
      <c r="P166" s="23"/>
      <c r="Q166" s="23"/>
      <c r="R166" s="20"/>
      <c r="S166" s="94">
        <f t="shared" si="43"/>
        <v>0</v>
      </c>
      <c r="T166" s="20"/>
      <c r="U166" s="20"/>
      <c r="EC166" s="39">
        <f t="shared" si="44"/>
        <v>0</v>
      </c>
    </row>
    <row r="167" spans="1:133" x14ac:dyDescent="0.25">
      <c r="A167" s="34"/>
      <c r="B167" s="154" t="s">
        <v>559</v>
      </c>
      <c r="C167" s="184" t="s">
        <v>255</v>
      </c>
      <c r="D167" s="155"/>
      <c r="E167" s="157"/>
      <c r="F167" s="157"/>
      <c r="G167" s="158"/>
      <c r="H167" s="155"/>
      <c r="I167" s="158"/>
      <c r="J167" s="155"/>
      <c r="K167" s="157"/>
      <c r="L167" s="158"/>
      <c r="M167" s="152">
        <f>+IF(K167="L-TF",IF(L167&lt;Resum!$AD$43,(L167*Resum!$AD$44),Resum!$AD$45),+IF(K167="L-TT",IF(L167&lt;Resum!$AD$47,(L167*Resum!$AD$48),Resum!$AD$49),0))
+IF(K167="A",0,+IF(L167&gt;Resum!$AB$53,Resum!$AD$53*(+IF(L167&gt;Resum!$AC$53,(Resum!$AC$53-Resum!$AB$53),(L167-Resum!$AB$53))),0)+IF(L167&gt;Resum!$AB$54,Resum!$AD$54*(+IF(L167&gt;Resum!$AC$54,(Resum!$AC$54-Resum!$AB$54),(L167-Resum!$AB$54))),0)+IF(L167&gt;Resum!$AB$55,Resum!$AD$55*(L167-Resum!$AB$55),0))</f>
        <v>0</v>
      </c>
      <c r="N167" s="151">
        <f t="shared" si="42"/>
        <v>0</v>
      </c>
      <c r="O167" s="152">
        <f>N167/Portada!$F$15</f>
        <v>0</v>
      </c>
      <c r="P167" s="23"/>
      <c r="Q167" s="23"/>
      <c r="R167" s="20"/>
      <c r="S167" s="94">
        <f t="shared" si="43"/>
        <v>0</v>
      </c>
      <c r="T167" s="20"/>
      <c r="U167" s="20"/>
      <c r="EC167" s="39">
        <f t="shared" si="44"/>
        <v>0</v>
      </c>
    </row>
    <row r="168" spans="1:133" x14ac:dyDescent="0.25">
      <c r="A168" s="34"/>
      <c r="B168" s="145" t="s">
        <v>70</v>
      </c>
      <c r="C168" s="145" t="s">
        <v>255</v>
      </c>
      <c r="D168" s="146"/>
      <c r="E168" s="148"/>
      <c r="F168" s="148"/>
      <c r="G168" s="149"/>
      <c r="H168" s="146"/>
      <c r="I168" s="149"/>
      <c r="J168" s="146"/>
      <c r="K168" s="148"/>
      <c r="L168" s="149"/>
      <c r="M168" s="152">
        <f>+IF(K168="L-TF",IF(L168&lt;Resum!$AD$43,(L168*Resum!$AD$44),Resum!$AD$45),+IF(K168="L-TT",IF(L168&lt;Resum!$AD$47,(L168*Resum!$AD$48),Resum!$AD$49),0))
+IF(K168="A",0,+IF(L168&gt;Resum!$AB$53,Resum!$AD$53*(+IF(L168&gt;Resum!$AC$53,(Resum!$AC$53-Resum!$AB$53),(L168-Resum!$AB$53))),0)+IF(L168&gt;Resum!$AB$54,Resum!$AD$54*(+IF(L168&gt;Resum!$AC$54,(Resum!$AC$54-Resum!$AB$54),(L168-Resum!$AB$54))),0)+IF(L168&gt;Resum!$AB$55,Resum!$AD$55*(L168-Resum!$AB$55),0))</f>
        <v>0</v>
      </c>
      <c r="N168" s="151">
        <f t="shared" si="42"/>
        <v>0</v>
      </c>
      <c r="O168" s="152">
        <f>N168/Portada!$F$15</f>
        <v>0</v>
      </c>
      <c r="P168" s="23"/>
      <c r="Q168" s="23"/>
      <c r="R168" s="20"/>
      <c r="S168" s="94">
        <f t="shared" si="43"/>
        <v>0</v>
      </c>
      <c r="T168" s="20"/>
      <c r="U168" s="20"/>
      <c r="EC168" s="39">
        <f t="shared" si="44"/>
        <v>0</v>
      </c>
    </row>
    <row r="169" spans="1:133" x14ac:dyDescent="0.25">
      <c r="A169" s="34"/>
      <c r="B169" s="154" t="s">
        <v>71</v>
      </c>
      <c r="C169" s="184" t="s">
        <v>255</v>
      </c>
      <c r="D169" s="155"/>
      <c r="E169" s="157"/>
      <c r="F169" s="157"/>
      <c r="G169" s="158"/>
      <c r="H169" s="155"/>
      <c r="I169" s="158"/>
      <c r="J169" s="155"/>
      <c r="K169" s="189"/>
      <c r="L169" s="158"/>
      <c r="M169" s="152">
        <f>+IF(K169="L-TF",IF(L169&lt;Resum!$AD$43,(L169*Resum!$AD$44),Resum!$AD$45),+IF(K169="L-TT",IF(L169&lt;Resum!$AD$47,(L169*Resum!$AD$48),Resum!$AD$49),0))
+IF(K169="A",0,+IF(L169&gt;Resum!$AB$53,Resum!$AD$53*(+IF(L169&gt;Resum!$AC$53,(Resum!$AC$53-Resum!$AB$53),(L169-Resum!$AB$53))),0)+IF(L169&gt;Resum!$AB$54,Resum!$AD$54*(+IF(L169&gt;Resum!$AC$54,(Resum!$AC$54-Resum!$AB$54),(L169-Resum!$AB$54))),0)+IF(L169&gt;Resum!$AB$55,Resum!$AD$55*(L169-Resum!$AB$55),0))</f>
        <v>0</v>
      </c>
      <c r="N169" s="151">
        <f t="shared" si="42"/>
        <v>0</v>
      </c>
      <c r="O169" s="152">
        <f>N169/Portada!$F$15</f>
        <v>0</v>
      </c>
      <c r="P169" s="23"/>
      <c r="Q169" s="23"/>
      <c r="R169" s="20"/>
      <c r="S169" s="94">
        <f t="shared" si="43"/>
        <v>0</v>
      </c>
      <c r="T169" s="20"/>
      <c r="U169" s="20"/>
      <c r="EC169" s="39">
        <f t="shared" si="44"/>
        <v>0</v>
      </c>
    </row>
    <row r="170" spans="1:133" x14ac:dyDescent="0.25">
      <c r="A170" s="34"/>
      <c r="B170" s="145" t="s">
        <v>359</v>
      </c>
      <c r="C170" s="145" t="s">
        <v>255</v>
      </c>
      <c r="D170" s="146"/>
      <c r="E170" s="148"/>
      <c r="F170" s="148"/>
      <c r="G170" s="149"/>
      <c r="H170" s="146"/>
      <c r="I170" s="149"/>
      <c r="J170" s="146"/>
      <c r="K170" s="148"/>
      <c r="L170" s="149"/>
      <c r="M170" s="152">
        <f>+IF(K170="L-TF",IF(L170&lt;Resum!$AD$43,(L170*Resum!$AD$44),Resum!$AD$45),+IF(K170="L-TT",IF(L170&lt;Resum!$AD$47,(L170*Resum!$AD$48),Resum!$AD$49),0))
+IF(K170="A",0,+IF(L170&gt;Resum!$AB$53,Resum!$AD$53*(+IF(L170&gt;Resum!$AC$53,(Resum!$AC$53-Resum!$AB$53),(L170-Resum!$AB$53))),0)+IF(L170&gt;Resum!$AB$54,Resum!$AD$54*(+IF(L170&gt;Resum!$AC$54,(Resum!$AC$54-Resum!$AB$54),(L170-Resum!$AB$54))),0)+IF(L170&gt;Resum!$AB$55,Resum!$AD$55*(L170-Resum!$AB$55),0))</f>
        <v>0</v>
      </c>
      <c r="N170" s="151">
        <f t="shared" si="42"/>
        <v>0</v>
      </c>
      <c r="O170" s="152">
        <f>N170/Portada!$F$15</f>
        <v>0</v>
      </c>
      <c r="P170" s="23"/>
      <c r="Q170" s="23"/>
      <c r="R170" s="20"/>
      <c r="S170" s="94">
        <f t="shared" si="43"/>
        <v>0</v>
      </c>
      <c r="T170" s="20"/>
      <c r="U170" s="20"/>
      <c r="EC170" s="39">
        <f t="shared" si="44"/>
        <v>0</v>
      </c>
    </row>
    <row r="171" spans="1:133" x14ac:dyDescent="0.25">
      <c r="A171" s="34"/>
      <c r="B171" s="145" t="s">
        <v>470</v>
      </c>
      <c r="C171" s="184" t="s">
        <v>469</v>
      </c>
      <c r="D171" s="187"/>
      <c r="E171" s="189"/>
      <c r="F171" s="189"/>
      <c r="G171" s="190"/>
      <c r="H171" s="187"/>
      <c r="I171" s="190"/>
      <c r="J171" s="187"/>
      <c r="K171" s="189"/>
      <c r="L171" s="190"/>
      <c r="M171" s="152">
        <f>+IF(K171="L-TF",IF(L171&lt;Resum!$AD$43,(L171*Resum!$AD$44),Resum!$AD$45),+IF(K171="L-TT",IF(L171&lt;Resum!$AD$47,(L171*Resum!$AD$48),Resum!$AD$49),0))
+IF(K171="A",0,+IF(L171&gt;Resum!$AB$53,Resum!$AD$53*(+IF(L171&gt;Resum!$AC$53,(Resum!$AC$53-Resum!$AB$53),(L171-Resum!$AB$53))),0)+IF(L171&gt;Resum!$AB$54,Resum!$AD$54*(+IF(L171&gt;Resum!$AC$54,(Resum!$AC$54-Resum!$AB$54),(L171-Resum!$AB$54))),0)+IF(L171&gt;Resum!$AB$55,Resum!$AD$55*(L171-Resum!$AB$55),0))</f>
        <v>0</v>
      </c>
      <c r="N171" s="151">
        <f t="shared" si="42"/>
        <v>0</v>
      </c>
      <c r="O171" s="152">
        <f>N171/Portada!$F$15</f>
        <v>0</v>
      </c>
      <c r="P171" s="23"/>
      <c r="Q171" s="23"/>
      <c r="R171" s="20"/>
      <c r="S171" s="94">
        <f t="shared" si="43"/>
        <v>0</v>
      </c>
      <c r="T171" s="20"/>
      <c r="U171" s="20"/>
      <c r="EC171" s="39">
        <f t="shared" si="44"/>
        <v>0</v>
      </c>
    </row>
    <row r="172" spans="1:133" x14ac:dyDescent="0.25">
      <c r="A172" s="34"/>
      <c r="B172" s="154" t="s">
        <v>471</v>
      </c>
      <c r="C172" s="145" t="s">
        <v>614</v>
      </c>
      <c r="D172" s="146"/>
      <c r="E172" s="146"/>
      <c r="F172" s="148"/>
      <c r="G172" s="148"/>
      <c r="H172" s="149"/>
      <c r="I172" s="146"/>
      <c r="J172" s="149"/>
      <c r="K172" s="148"/>
      <c r="L172" s="149"/>
      <c r="M172" s="152">
        <f>+IF(K172="L-TF",IF(L172&lt;Resum!$AD$43,(L172*Resum!$AD$44),Resum!$AD$45),+IF(K172="L-TT",IF(L172&lt;Resum!$AD$47,(L172*Resum!$AD$48),Resum!$AD$49),0))
+IF(K172="A",0,+IF(L172&gt;Resum!$AB$53,Resum!$AD$53*(+IF(L172&gt;Resum!$AC$53,(Resum!$AC$53-Resum!$AB$53),(L172-Resum!$AB$53))),0)+IF(L172&gt;Resum!$AB$54,Resum!$AD$54*(+IF(L172&gt;Resum!$AC$54,(Resum!$AC$54-Resum!$AB$54),(L172-Resum!$AB$54))),0)+IF(L172&gt;Resum!$AB$55,Resum!$AD$55*(L172-Resum!$AB$55),0))</f>
        <v>0</v>
      </c>
      <c r="N172" s="151">
        <f t="shared" si="42"/>
        <v>0</v>
      </c>
      <c r="O172" s="152">
        <f>N172/Portada!$F$15</f>
        <v>0</v>
      </c>
      <c r="P172" s="23"/>
      <c r="Q172" s="23"/>
      <c r="R172" s="20"/>
      <c r="S172" s="94">
        <f t="shared" si="43"/>
        <v>0</v>
      </c>
      <c r="T172" s="20"/>
      <c r="U172" s="20"/>
      <c r="EC172" s="39">
        <f t="shared" si="44"/>
        <v>0</v>
      </c>
    </row>
    <row r="173" spans="1:133" x14ac:dyDescent="0.25">
      <c r="A173" s="34"/>
      <c r="B173" s="145" t="s">
        <v>472</v>
      </c>
      <c r="C173" s="184" t="s">
        <v>614</v>
      </c>
      <c r="D173" s="187"/>
      <c r="E173" s="189"/>
      <c r="F173" s="189"/>
      <c r="G173" s="190"/>
      <c r="H173" s="187"/>
      <c r="I173" s="190"/>
      <c r="J173" s="187"/>
      <c r="K173" s="157"/>
      <c r="L173" s="190"/>
      <c r="M173" s="152">
        <f>+IF(K173="L-TF",IF(L173&lt;Resum!$AD$43,(L173*Resum!$AD$44),Resum!$AD$45),+IF(K173="L-TT",IF(L173&lt;Resum!$AD$47,(L173*Resum!$AD$48),Resum!$AD$49),0))
+IF(K173="A",0,+IF(L173&gt;Resum!$AB$53,Resum!$AD$53*(+IF(L173&gt;Resum!$AC$53,(Resum!$AC$53-Resum!$AB$53),(L173-Resum!$AB$53))),0)+IF(L173&gt;Resum!$AB$54,Resum!$AD$54*(+IF(L173&gt;Resum!$AC$54,(Resum!$AC$54-Resum!$AB$54),(L173-Resum!$AB$54))),0)+IF(L173&gt;Resum!$AB$55,Resum!$AD$55*(L173-Resum!$AB$55),0))</f>
        <v>0</v>
      </c>
      <c r="N173" s="151">
        <f t="shared" si="42"/>
        <v>0</v>
      </c>
      <c r="O173" s="152">
        <f>N173/Portada!$F$15</f>
        <v>0</v>
      </c>
      <c r="P173" s="23"/>
      <c r="Q173" s="23"/>
      <c r="R173" s="20"/>
      <c r="S173" s="94">
        <f t="shared" si="43"/>
        <v>0</v>
      </c>
      <c r="T173" s="20"/>
      <c r="U173" s="20"/>
      <c r="EC173" s="39">
        <f t="shared" si="44"/>
        <v>0</v>
      </c>
    </row>
    <row r="174" spans="1:133" x14ac:dyDescent="0.25">
      <c r="A174" s="34"/>
      <c r="B174" s="154" t="s">
        <v>526</v>
      </c>
      <c r="C174" s="145" t="s">
        <v>614</v>
      </c>
      <c r="D174" s="146"/>
      <c r="E174" s="146"/>
      <c r="F174" s="148"/>
      <c r="G174" s="148"/>
      <c r="H174" s="149"/>
      <c r="I174" s="146"/>
      <c r="J174" s="149"/>
      <c r="K174" s="148"/>
      <c r="L174" s="149"/>
      <c r="M174" s="152">
        <f>+IF(K174="L-TF",IF(L174&lt;Resum!$AD$43,(L174*Resum!$AD$44),Resum!$AD$45),+IF(K174="L-TT",IF(L174&lt;Resum!$AD$47,(L174*Resum!$AD$48),Resum!$AD$49),0))
+IF(K174="A",0,+IF(L174&gt;Resum!$AB$53,Resum!$AD$53*(+IF(L174&gt;Resum!$AC$53,(Resum!$AC$53-Resum!$AB$53),(L174-Resum!$AB$53))),0)+IF(L174&gt;Resum!$AB$54,Resum!$AD$54*(+IF(L174&gt;Resum!$AC$54,(Resum!$AC$54-Resum!$AB$54),(L174-Resum!$AB$54))),0)+IF(L174&gt;Resum!$AB$55,Resum!$AD$55*(L174-Resum!$AB$55),0))</f>
        <v>0</v>
      </c>
      <c r="N174" s="151">
        <f t="shared" si="42"/>
        <v>0</v>
      </c>
      <c r="O174" s="152">
        <f>N174/Portada!$F$15</f>
        <v>0</v>
      </c>
      <c r="P174" s="23"/>
      <c r="Q174" s="23"/>
      <c r="R174" s="20"/>
      <c r="S174" s="94">
        <f>M174*IF(G174=0,1,G174)*IF(I174=0,1,I174)</f>
        <v>0</v>
      </c>
      <c r="T174" s="20"/>
      <c r="U174" s="20"/>
      <c r="EC174" s="39">
        <f t="shared" si="44"/>
        <v>0</v>
      </c>
    </row>
    <row r="175" spans="1:133" x14ac:dyDescent="0.25">
      <c r="A175" s="34"/>
      <c r="B175" s="145" t="s">
        <v>562</v>
      </c>
      <c r="C175" s="184" t="s">
        <v>614</v>
      </c>
      <c r="D175" s="187"/>
      <c r="E175" s="189"/>
      <c r="F175" s="189"/>
      <c r="G175" s="190"/>
      <c r="H175" s="187"/>
      <c r="I175" s="190"/>
      <c r="J175" s="187"/>
      <c r="K175" s="189"/>
      <c r="L175" s="190"/>
      <c r="M175" s="152">
        <f>+IF(K175="L-TF",IF(L175&lt;Resum!$AD$43,(L175*Resum!$AD$44),Resum!$AD$45),+IF(K175="L-TT",IF(L175&lt;Resum!$AD$47,(L175*Resum!$AD$48),Resum!$AD$49),0))
+IF(K175="A",0,+IF(L175&gt;Resum!$AB$53,Resum!$AD$53*(+IF(L175&gt;Resum!$AC$53,(Resum!$AC$53-Resum!$AB$53),(L175-Resum!$AB$53))),0)+IF(L175&gt;Resum!$AB$54,Resum!$AD$54*(+IF(L175&gt;Resum!$AC$54,(Resum!$AC$54-Resum!$AB$54),(L175-Resum!$AB$54))),0)+IF(L175&gt;Resum!$AB$55,Resum!$AD$55*(L175-Resum!$AB$55),0))</f>
        <v>0</v>
      </c>
      <c r="N175" s="151">
        <f t="shared" si="42"/>
        <v>0</v>
      </c>
      <c r="O175" s="152">
        <f>N175/Portada!$F$15</f>
        <v>0</v>
      </c>
      <c r="P175" s="23"/>
      <c r="Q175" s="23"/>
      <c r="R175" s="20"/>
      <c r="S175" s="94">
        <f>M175*IF(G175=0,1,G175)*IF(I175=0,1,I175)</f>
        <v>0</v>
      </c>
      <c r="T175" s="20"/>
      <c r="U175" s="20"/>
      <c r="EC175" s="39">
        <f t="shared" si="44"/>
        <v>0</v>
      </c>
    </row>
    <row r="176" spans="1:133" x14ac:dyDescent="0.25">
      <c r="A176" s="34"/>
      <c r="B176" s="154" t="s">
        <v>563</v>
      </c>
      <c r="C176" s="145" t="s">
        <v>614</v>
      </c>
      <c r="D176" s="146"/>
      <c r="E176" s="274"/>
      <c r="F176" s="275"/>
      <c r="G176" s="275"/>
      <c r="H176" s="276"/>
      <c r="I176" s="274"/>
      <c r="J176" s="276"/>
      <c r="K176" s="148"/>
      <c r="L176" s="149"/>
      <c r="M176" s="152">
        <f>+IF(K176="L-TF",IF(L176&lt;Resum!$AD$43,(L176*Resum!$AD$44),Resum!$AD$45),+IF(K176="L-TT",IF(L176&lt;Resum!$AD$47,(L176*Resum!$AD$48),Resum!$AD$49),0))
+IF(K176="A",0,+IF(L176&gt;Resum!$AB$53,Resum!$AD$53*(+IF(L176&gt;Resum!$AC$53,(Resum!$AC$53-Resum!$AB$53),(L176-Resum!$AB$53))),0)+IF(L176&gt;Resum!$AB$54,Resum!$AD$54*(+IF(L176&gt;Resum!$AC$54,(Resum!$AC$54-Resum!$AB$54),(L176-Resum!$AB$54))),0)+IF(L176&gt;Resum!$AB$55,Resum!$AD$55*(L176-Resum!$AB$55),0))</f>
        <v>0</v>
      </c>
      <c r="N176" s="151">
        <f t="shared" si="42"/>
        <v>0</v>
      </c>
      <c r="O176" s="152">
        <f>N176/Portada!$F$15</f>
        <v>0</v>
      </c>
      <c r="P176" s="23"/>
      <c r="Q176" s="23"/>
      <c r="R176" s="20"/>
      <c r="S176" s="94">
        <f>M176*IF(G176=0,1,G176)*IF(I176=0,1,I176)</f>
        <v>0</v>
      </c>
      <c r="T176" s="20"/>
      <c r="U176" s="20"/>
      <c r="EC176" s="39">
        <f t="shared" si="44"/>
        <v>0</v>
      </c>
    </row>
    <row r="177" spans="1:133" x14ac:dyDescent="0.25">
      <c r="A177" s="34"/>
      <c r="B177" s="154" t="s">
        <v>564</v>
      </c>
      <c r="C177" s="184" t="s">
        <v>256</v>
      </c>
      <c r="D177" s="187"/>
      <c r="E177" s="157"/>
      <c r="F177" s="157"/>
      <c r="G177" s="158"/>
      <c r="H177" s="155"/>
      <c r="I177" s="190"/>
      <c r="J177" s="187"/>
      <c r="K177" s="189"/>
      <c r="L177" s="190"/>
      <c r="M177" s="152">
        <f>+IF(K177="L-TF",IF(L177&lt;Resum!$AD$43,(L177*Resum!$AD$44),Resum!$AD$45),+IF(K177="L-TT",IF(L177&lt;Resum!$AD$47,(L177*Resum!$AD$48),Resum!$AD$49),0))
+IF(K177="A",0,+IF(L177&gt;Resum!$AB$53,Resum!$AD$53*(+IF(L177&gt;Resum!$AC$53,(Resum!$AC$53-Resum!$AB$53),(L177-Resum!$AB$53))),0)+IF(L177&gt;Resum!$AB$54,Resum!$AD$54*(+IF(L177&gt;Resum!$AC$54,(Resum!$AC$54-Resum!$AB$54),(L177-Resum!$AB$54))),0)+IF(L177&gt;Resum!$AB$55,Resum!$AD$55*(L177-Resum!$AB$55),0))</f>
        <v>0</v>
      </c>
      <c r="N177" s="151">
        <f t="shared" si="42"/>
        <v>0</v>
      </c>
      <c r="O177" s="152">
        <f>N177/Portada!$F$15</f>
        <v>0</v>
      </c>
      <c r="P177" s="23"/>
      <c r="Q177" s="23"/>
      <c r="R177" s="20"/>
      <c r="S177" s="94">
        <f t="shared" si="43"/>
        <v>0</v>
      </c>
      <c r="T177" s="20"/>
      <c r="U177" s="20"/>
      <c r="EC177" s="39">
        <f t="shared" si="44"/>
        <v>0</v>
      </c>
    </row>
    <row r="178" spans="1:133" x14ac:dyDescent="0.25">
      <c r="A178" s="34"/>
      <c r="B178" s="145" t="s">
        <v>565</v>
      </c>
      <c r="C178" s="145" t="s">
        <v>560</v>
      </c>
      <c r="D178" s="146"/>
      <c r="E178" s="148"/>
      <c r="F178" s="148"/>
      <c r="G178" s="149"/>
      <c r="H178" s="146"/>
      <c r="I178" s="148"/>
      <c r="J178" s="146"/>
      <c r="K178" s="148"/>
      <c r="L178" s="149"/>
      <c r="M178" s="152">
        <f>+IF(K178="L-TF",IF(L178&lt;Resum!$AD$43,(L178*Resum!$AD$44),Resum!$AD$45),+IF(K178="L-TT",IF(L178&lt;Resum!$AD$47,(L178*Resum!$AD$48),Resum!$AD$49),0))
+IF(K178="A",0,+IF(L178&gt;Resum!$AB$53,Resum!$AD$53*(+IF(L178&gt;Resum!$AC$53,(Resum!$AC$53-Resum!$AB$53),(L178-Resum!$AB$53))),0)+IF(L178&gt;Resum!$AB$54,Resum!$AD$54*(+IF(L178&gt;Resum!$AC$54,(Resum!$AC$54-Resum!$AB$54),(L178-Resum!$AB$54))),0)+IF(L178&gt;Resum!$AB$55,Resum!$AD$55*(L178-Resum!$AB$55),0))</f>
        <v>0</v>
      </c>
      <c r="N178" s="151">
        <f t="shared" si="42"/>
        <v>0</v>
      </c>
      <c r="O178" s="152">
        <f>N178/Portada!$F$15</f>
        <v>0</v>
      </c>
      <c r="P178" s="23"/>
      <c r="Q178" s="23"/>
      <c r="R178" s="20"/>
      <c r="S178" s="94">
        <f t="shared" si="43"/>
        <v>0</v>
      </c>
      <c r="T178" s="20"/>
      <c r="U178" s="20"/>
      <c r="EC178" s="39">
        <f t="shared" si="44"/>
        <v>0</v>
      </c>
    </row>
    <row r="179" spans="1:133" x14ac:dyDescent="0.25">
      <c r="A179" s="34"/>
      <c r="B179" s="154" t="s">
        <v>566</v>
      </c>
      <c r="C179" s="184" t="s">
        <v>561</v>
      </c>
      <c r="D179" s="187"/>
      <c r="E179" s="157"/>
      <c r="F179" s="157"/>
      <c r="G179" s="158"/>
      <c r="H179" s="155"/>
      <c r="I179" s="158"/>
      <c r="J179" s="155"/>
      <c r="K179" s="157"/>
      <c r="L179" s="158"/>
      <c r="M179" s="152">
        <f>+IF(K179="L-TF",IF(L179&lt;Resum!$AD$43,(L179*Resum!$AD$44),Resum!$AD$45),+IF(K179="L-TT",IF(L179&lt;Resum!$AD$47,(L179*Resum!$AD$48),Resum!$AD$49),0))
+IF(K179="A",0,+IF(L179&gt;Resum!$AB$53,Resum!$AD$53*(+IF(L179&gt;Resum!$AC$53,(Resum!$AC$53-Resum!$AB$53),(L179-Resum!$AB$53))),0)+IF(L179&gt;Resum!$AB$54,Resum!$AD$54*(+IF(L179&gt;Resum!$AC$54,(Resum!$AC$54-Resum!$AB$54),(L179-Resum!$AB$54))),0)+IF(L179&gt;Resum!$AB$55,Resum!$AD$55*(L179-Resum!$AB$55),0))</f>
        <v>0</v>
      </c>
      <c r="N179" s="151">
        <f t="shared" si="42"/>
        <v>0</v>
      </c>
      <c r="O179" s="152">
        <f>N179/Portada!$F$15</f>
        <v>0</v>
      </c>
      <c r="P179" s="23"/>
      <c r="Q179" s="23"/>
      <c r="R179" s="20"/>
      <c r="S179" s="94">
        <f t="shared" si="43"/>
        <v>0</v>
      </c>
      <c r="T179" s="20"/>
      <c r="U179" s="20"/>
      <c r="EC179" s="39">
        <f t="shared" si="44"/>
        <v>0</v>
      </c>
    </row>
    <row r="180" spans="1:133" x14ac:dyDescent="0.25">
      <c r="A180" s="34"/>
      <c r="B180" s="145" t="s">
        <v>567</v>
      </c>
      <c r="C180" s="140"/>
      <c r="D180" s="146"/>
      <c r="E180" s="148"/>
      <c r="F180" s="148"/>
      <c r="G180" s="149"/>
      <c r="H180" s="146"/>
      <c r="I180" s="149"/>
      <c r="J180" s="146"/>
      <c r="K180" s="148"/>
      <c r="L180" s="149"/>
      <c r="M180" s="152">
        <f>+IF(K180="L-TF",IF(L180&lt;Resum!$AD$43,(L180*Resum!$AD$44),Resum!$AD$45),+IF(K180="L-TT",IF(L180&lt;Resum!$AD$47,(L180*Resum!$AD$48),Resum!$AD$49),0))
+IF(K180="A",0,+IF(L180&gt;Resum!$AB$53,Resum!$AD$53*(+IF(L180&gt;Resum!$AC$53,(Resum!$AC$53-Resum!$AB$53),(L180-Resum!$AB$53))),0)+IF(L180&gt;Resum!$AB$54,Resum!$AD$54*(+IF(L180&gt;Resum!$AC$54,(Resum!$AC$54-Resum!$AB$54),(L180-Resum!$AB$54))),0)+IF(L180&gt;Resum!$AB$55,Resum!$AD$55*(L180-Resum!$AB$55),0))</f>
        <v>0</v>
      </c>
      <c r="N180" s="151">
        <f t="shared" si="42"/>
        <v>0</v>
      </c>
      <c r="O180" s="152">
        <f>N180/Portada!$F$15</f>
        <v>0</v>
      </c>
      <c r="P180" s="23"/>
      <c r="Q180" s="23"/>
      <c r="R180" s="20"/>
      <c r="S180" s="94">
        <f t="shared" si="43"/>
        <v>0</v>
      </c>
      <c r="T180" s="20"/>
      <c r="U180" s="20"/>
      <c r="EC180" s="39">
        <f t="shared" si="44"/>
        <v>0</v>
      </c>
    </row>
    <row r="181" spans="1:133" x14ac:dyDescent="0.25">
      <c r="A181" s="34"/>
      <c r="B181" s="154" t="s">
        <v>611</v>
      </c>
      <c r="C181" s="140"/>
      <c r="D181" s="187"/>
      <c r="E181" s="157"/>
      <c r="F181" s="157"/>
      <c r="G181" s="158"/>
      <c r="H181" s="155"/>
      <c r="I181" s="157"/>
      <c r="J181" s="155"/>
      <c r="K181" s="189"/>
      <c r="L181" s="158"/>
      <c r="M181" s="152">
        <f>+IF(K181="L-TF",IF(L181&lt;Resum!$AD$43,(L181*Resum!$AD$44),Resum!$AD$45),+IF(K181="L-TT",IF(L181&lt;Resum!$AD$47,(L181*Resum!$AD$48),Resum!$AD$49),0))
+IF(K181="A",0,+IF(L181&gt;Resum!$AB$53,Resum!$AD$53*(+IF(L181&gt;Resum!$AC$53,(Resum!$AC$53-Resum!$AB$53),(L181-Resum!$AB$53))),0)+IF(L181&gt;Resum!$AB$54,Resum!$AD$54*(+IF(L181&gt;Resum!$AC$54,(Resum!$AC$54-Resum!$AB$54),(L181-Resum!$AB$54))),0)+IF(L181&gt;Resum!$AB$55,Resum!$AD$55*(L181-Resum!$AB$55),0))</f>
        <v>0</v>
      </c>
      <c r="N181" s="151">
        <f t="shared" si="42"/>
        <v>0</v>
      </c>
      <c r="O181" s="152">
        <f>N181/Portada!$F$15</f>
        <v>0</v>
      </c>
      <c r="P181" s="23"/>
      <c r="Q181" s="23"/>
      <c r="R181" s="20"/>
      <c r="S181" s="94">
        <f t="shared" si="43"/>
        <v>0</v>
      </c>
      <c r="T181" s="20"/>
      <c r="U181" s="20"/>
      <c r="EC181" s="39">
        <f t="shared" si="44"/>
        <v>0</v>
      </c>
    </row>
    <row r="182" spans="1:133" x14ac:dyDescent="0.25">
      <c r="A182" s="34"/>
      <c r="B182" s="145" t="s">
        <v>612</v>
      </c>
      <c r="C182" s="140"/>
      <c r="D182" s="146"/>
      <c r="E182" s="148"/>
      <c r="F182" s="148"/>
      <c r="G182" s="149"/>
      <c r="H182" s="146"/>
      <c r="I182" s="149"/>
      <c r="J182" s="146"/>
      <c r="K182" s="148"/>
      <c r="L182" s="149"/>
      <c r="M182" s="152">
        <f>+IF(K182="L-TF",IF(L182&lt;Resum!$AD$43,(L182*Resum!$AD$44),Resum!$AD$45),+IF(K182="L-TT",IF(L182&lt;Resum!$AD$47,(L182*Resum!$AD$48),Resum!$AD$49),0))
+IF(K182="A",0,+IF(L182&gt;Resum!$AB$53,Resum!$AD$53*(+IF(L182&gt;Resum!$AC$53,(Resum!$AC$53-Resum!$AB$53),(L182-Resum!$AB$53))),0)+IF(L182&gt;Resum!$AB$54,Resum!$AD$54*(+IF(L182&gt;Resum!$AC$54,(Resum!$AC$54-Resum!$AB$54),(L182-Resum!$AB$54))),0)+IF(L182&gt;Resum!$AB$55,Resum!$AD$55*(L182-Resum!$AB$55),0))</f>
        <v>0</v>
      </c>
      <c r="N182" s="151">
        <f t="shared" si="42"/>
        <v>0</v>
      </c>
      <c r="O182" s="152">
        <f>N182/Portada!$F$15</f>
        <v>0</v>
      </c>
      <c r="P182" s="23"/>
      <c r="Q182" s="23"/>
      <c r="R182" s="20"/>
      <c r="S182" s="94">
        <f t="shared" si="43"/>
        <v>0</v>
      </c>
      <c r="T182" s="20"/>
      <c r="U182" s="20"/>
      <c r="EC182" s="39">
        <f t="shared" si="44"/>
        <v>0</v>
      </c>
    </row>
    <row r="183" spans="1:133" ht="15.75" thickBot="1" x14ac:dyDescent="0.3">
      <c r="A183" s="34"/>
      <c r="B183" s="20"/>
      <c r="C183" s="133" t="str">
        <f>"TOTAL " &amp;" " &amp; B161 &amp; " " &amp; (C161)</f>
        <v>TOTAL  03.01. Direcció</v>
      </c>
      <c r="D183" s="134"/>
      <c r="E183" s="135"/>
      <c r="F183" s="135"/>
      <c r="G183" s="134"/>
      <c r="H183" s="134"/>
      <c r="I183" s="135"/>
      <c r="J183" s="134"/>
      <c r="K183" s="135"/>
      <c r="L183" s="134"/>
      <c r="M183" s="141"/>
      <c r="N183" s="136">
        <f>SUM(N162:N182)</f>
        <v>0</v>
      </c>
      <c r="O183" s="136">
        <f>SUM(O162:O182)</f>
        <v>0</v>
      </c>
      <c r="P183" s="40">
        <f>SUM(P162:P182)</f>
        <v>0</v>
      </c>
      <c r="Q183" s="40">
        <f>SUM(Q162:Q182)</f>
        <v>0</v>
      </c>
      <c r="R183" s="20"/>
      <c r="S183" s="40">
        <f>SUM(S162:S182)</f>
        <v>0</v>
      </c>
      <c r="T183" s="20"/>
      <c r="U183" s="20"/>
      <c r="EC183" s="40">
        <f>SUM(EC162:EC182)</f>
        <v>0</v>
      </c>
    </row>
    <row r="184" spans="1:133" x14ac:dyDescent="0.25">
      <c r="A184" s="20"/>
      <c r="B184" s="42" t="s">
        <v>0</v>
      </c>
      <c r="C184" s="50"/>
      <c r="D184" s="42"/>
      <c r="E184" s="63"/>
      <c r="F184" s="66"/>
      <c r="G184" s="51"/>
      <c r="H184" s="51"/>
      <c r="I184" s="66"/>
      <c r="J184" s="51"/>
      <c r="K184" s="66"/>
      <c r="L184" s="51"/>
      <c r="M184" s="51"/>
      <c r="N184" s="51"/>
      <c r="O184" s="42"/>
      <c r="P184" s="42"/>
      <c r="Q184" s="42"/>
      <c r="R184" s="42"/>
      <c r="S184" s="42"/>
      <c r="T184" s="20"/>
      <c r="U184" s="20"/>
      <c r="EC184" s="51"/>
    </row>
    <row r="185" spans="1:133" x14ac:dyDescent="0.25">
      <c r="A185" s="20"/>
      <c r="B185" s="41" t="s">
        <v>72</v>
      </c>
      <c r="C185" s="34" t="s">
        <v>73</v>
      </c>
      <c r="D185" s="38"/>
      <c r="E185" s="63"/>
      <c r="F185" s="63"/>
      <c r="G185" s="42"/>
      <c r="H185" s="42"/>
      <c r="I185" s="63"/>
      <c r="J185" s="42"/>
      <c r="K185" s="63"/>
      <c r="L185" s="42"/>
      <c r="M185" s="42"/>
      <c r="N185" s="42"/>
      <c r="O185" s="42"/>
      <c r="P185" s="42"/>
      <c r="Q185" s="42"/>
      <c r="R185" s="42"/>
      <c r="S185" s="42"/>
      <c r="T185" s="20"/>
      <c r="U185" s="20"/>
      <c r="EC185" s="42"/>
    </row>
    <row r="186" spans="1:133" x14ac:dyDescent="0.25">
      <c r="A186" s="34"/>
      <c r="B186" s="160" t="s">
        <v>74</v>
      </c>
      <c r="C186" s="161" t="s">
        <v>694</v>
      </c>
      <c r="D186" s="162"/>
      <c r="E186" s="164"/>
      <c r="F186" s="164"/>
      <c r="G186" s="165"/>
      <c r="H186" s="162"/>
      <c r="I186" s="164"/>
      <c r="J186" s="162"/>
      <c r="K186" s="164"/>
      <c r="L186" s="165"/>
      <c r="M186" s="168">
        <f>+IF(K186="L-TF",IF(L186&lt;Resum!$AD$43,(L186*Resum!$AD$44),Resum!$AD$45),+IF(K186="L-TT",IF(L186&lt;Resum!$AD$47,(L186*Resum!$AD$48),Resum!$AD$49),0))
+IF(K186="A",0,+IF(L186&gt;Resum!$AB$53,Resum!$AD$53*(+IF(L186&gt;Resum!$AC$53,(Resum!$AC$53-Resum!$AB$53),(L186-Resum!$AB$53))),0)+IF(L186&gt;Resum!$AB$54,Resum!$AD$54*(+IF(L186&gt;Resum!$AC$54,(Resum!$AC$54-Resum!$AB$54),(L186-Resum!$AB$54))),0)+IF(L186&gt;Resum!$AB$55,Resum!$AD$55*(L186-Resum!$AB$55),0))</f>
        <v>0</v>
      </c>
      <c r="N186" s="167">
        <f t="shared" ref="N186:N196" si="45">(IF(G186=0,1,G186)*IF(I186=0,1,I186)*L186 )+M186*IF(G186=0,1,G186)*IF(I186=0,1,I186)</f>
        <v>0</v>
      </c>
      <c r="O186" s="168">
        <f>N186/Portada!$F$15</f>
        <v>0</v>
      </c>
      <c r="P186" s="23"/>
      <c r="Q186" s="23"/>
      <c r="R186" s="20"/>
      <c r="S186" s="94">
        <f t="shared" ref="S186:S196" si="46">M186*IF(G186=0,1,G186)*IF(I186=0,1,I186)</f>
        <v>0</v>
      </c>
      <c r="T186" s="20"/>
      <c r="U186" s="20"/>
      <c r="EC186" s="39">
        <f t="shared" ref="EC186:EC196" si="47">(IF(G186=0,1,G186)*IF(I186=0,1,I186)*L186 )+M186*IF(G186=0,1,G186)*IF(I186=0,1,I186)</f>
        <v>0</v>
      </c>
    </row>
    <row r="187" spans="1:133" x14ac:dyDescent="0.25">
      <c r="B187" s="153" t="s">
        <v>75</v>
      </c>
      <c r="C187" s="184" t="s">
        <v>692</v>
      </c>
      <c r="D187" s="155"/>
      <c r="E187" s="157"/>
      <c r="F187" s="157"/>
      <c r="G187" s="158"/>
      <c r="H187" s="155"/>
      <c r="I187" s="157"/>
      <c r="J187" s="155"/>
      <c r="K187" s="157"/>
      <c r="L187" s="158"/>
      <c r="M187" s="152">
        <f>+IF(K187="L-TF",IF(L187&lt;Resum!$AD$43,(L187*Resum!$AD$44),Resum!$AD$45),+IF(K187="L-TT",IF(L187&lt;Resum!$AD$47,(L187*Resum!$AD$48),Resum!$AD$49),0))
+IF(K187="A",0,+IF(L187&gt;Resum!$AB$53,Resum!$AD$53*(+IF(L187&gt;Resum!$AC$53,(Resum!$AC$53-Resum!$AB$53),(L187-Resum!$AB$53))),0)+IF(L187&gt;Resum!$AB$54,Resum!$AD$54*(+IF(L187&gt;Resum!$AC$54,(Resum!$AC$54-Resum!$AB$54),(L187-Resum!$AB$54))),0)+IF(L187&gt;Resum!$AB$55,Resum!$AD$55*(L187-Resum!$AB$55),0))</f>
        <v>0</v>
      </c>
      <c r="N187" s="151">
        <f t="shared" si="45"/>
        <v>0</v>
      </c>
      <c r="O187" s="152">
        <f>N187/Portada!$F$15</f>
        <v>0</v>
      </c>
      <c r="P187" s="23"/>
      <c r="Q187" s="23"/>
      <c r="R187" s="20"/>
      <c r="S187" s="94">
        <f t="shared" si="46"/>
        <v>0</v>
      </c>
      <c r="T187" s="20"/>
      <c r="U187" s="20"/>
      <c r="EC187" s="39">
        <f t="shared" si="47"/>
        <v>0</v>
      </c>
    </row>
    <row r="188" spans="1:133" x14ac:dyDescent="0.25">
      <c r="A188" s="34"/>
      <c r="B188" s="144" t="s">
        <v>76</v>
      </c>
      <c r="C188" s="145" t="s">
        <v>693</v>
      </c>
      <c r="D188" s="146"/>
      <c r="E188" s="148"/>
      <c r="F188" s="148"/>
      <c r="G188" s="149"/>
      <c r="H188" s="146"/>
      <c r="I188" s="148"/>
      <c r="J188" s="146"/>
      <c r="K188" s="148"/>
      <c r="L188" s="149"/>
      <c r="M188" s="152">
        <f>+IF(K188="L-TF",IF(L188&lt;Resum!$AD$43,(L188*Resum!$AD$44),Resum!$AD$45),+IF(K188="L-TT",IF(L188&lt;Resum!$AD$47,(L188*Resum!$AD$48),Resum!$AD$49),0))
+IF(K188="A",0,+IF(L188&gt;Resum!$AB$53,Resum!$AD$53*(+IF(L188&gt;Resum!$AC$53,(Resum!$AC$53-Resum!$AB$53),(L188-Resum!$AB$53))),0)+IF(L188&gt;Resum!$AB$54,Resum!$AD$54*(+IF(L188&gt;Resum!$AC$54,(Resum!$AC$54-Resum!$AB$54),(L188-Resum!$AB$54))),0)+IF(L188&gt;Resum!$AB$55,Resum!$AD$55*(L188-Resum!$AB$55),0))</f>
        <v>0</v>
      </c>
      <c r="N188" s="151">
        <f t="shared" si="45"/>
        <v>0</v>
      </c>
      <c r="O188" s="152">
        <f>N188/Portada!$F$15</f>
        <v>0</v>
      </c>
      <c r="P188" s="23"/>
      <c r="Q188" s="23"/>
      <c r="R188" s="20"/>
      <c r="S188" s="94">
        <f t="shared" si="46"/>
        <v>0</v>
      </c>
      <c r="T188" s="20"/>
      <c r="U188" s="20"/>
      <c r="EC188" s="39">
        <f t="shared" si="47"/>
        <v>0</v>
      </c>
    </row>
    <row r="189" spans="1:133" x14ac:dyDescent="0.25">
      <c r="A189" s="34"/>
      <c r="B189" s="153" t="s">
        <v>360</v>
      </c>
      <c r="C189" s="184" t="s">
        <v>689</v>
      </c>
      <c r="D189" s="155"/>
      <c r="E189" s="157"/>
      <c r="F189" s="157"/>
      <c r="G189" s="158"/>
      <c r="H189" s="155"/>
      <c r="I189" s="157"/>
      <c r="J189" s="155"/>
      <c r="K189" s="157"/>
      <c r="L189" s="158"/>
      <c r="M189" s="152">
        <f>+IF(K189="L-TF",IF(L189&lt;Resum!$AD$43,(L189*Resum!$AD$44),Resum!$AD$45),+IF(K189="L-TT",IF(L189&lt;Resum!$AD$47,(L189*Resum!$AD$48),Resum!$AD$49),0))
+IF(K189="A",0,+IF(L189&gt;Resum!$AB$53,Resum!$AD$53*(+IF(L189&gt;Resum!$AC$53,(Resum!$AC$53-Resum!$AB$53),(L189-Resum!$AB$53))),0)+IF(L189&gt;Resum!$AB$54,Resum!$AD$54*(+IF(L189&gt;Resum!$AC$54,(Resum!$AC$54-Resum!$AB$54),(L189-Resum!$AB$54))),0)+IF(L189&gt;Resum!$AB$55,Resum!$AD$55*(L189-Resum!$AB$55),0))</f>
        <v>0</v>
      </c>
      <c r="N189" s="151">
        <f t="shared" si="45"/>
        <v>0</v>
      </c>
      <c r="O189" s="152">
        <f>N189/Portada!$F$15</f>
        <v>0</v>
      </c>
      <c r="P189" s="23"/>
      <c r="Q189" s="23"/>
      <c r="R189" s="20"/>
      <c r="S189" s="94">
        <f t="shared" si="46"/>
        <v>0</v>
      </c>
      <c r="T189" s="20"/>
      <c r="U189" s="20"/>
      <c r="EC189" s="39">
        <f t="shared" si="47"/>
        <v>0</v>
      </c>
    </row>
    <row r="190" spans="1:133" x14ac:dyDescent="0.25">
      <c r="A190" s="34"/>
      <c r="B190" s="144" t="s">
        <v>361</v>
      </c>
      <c r="C190" s="145" t="s">
        <v>690</v>
      </c>
      <c r="D190" s="146"/>
      <c r="E190" s="148"/>
      <c r="F190" s="148"/>
      <c r="G190" s="149"/>
      <c r="H190" s="146"/>
      <c r="I190" s="148"/>
      <c r="J190" s="146"/>
      <c r="K190" s="148"/>
      <c r="L190" s="149"/>
      <c r="M190" s="152">
        <f>+IF(K190="L-TF",IF(L190&lt;Resum!$AD$43,(L190*Resum!$AD$44),Resum!$AD$45),+IF(K190="L-TT",IF(L190&lt;Resum!$AD$47,(L190*Resum!$AD$48),Resum!$AD$49),0))
+IF(K190="A",0,+IF(L190&gt;Resum!$AB$53,Resum!$AD$53*(+IF(L190&gt;Resum!$AC$53,(Resum!$AC$53-Resum!$AB$53),(L190-Resum!$AB$53))),0)+IF(L190&gt;Resum!$AB$54,Resum!$AD$54*(+IF(L190&gt;Resum!$AC$54,(Resum!$AC$54-Resum!$AB$54),(L190-Resum!$AB$54))),0)+IF(L190&gt;Resum!$AB$55,Resum!$AD$55*(L190-Resum!$AB$55),0))</f>
        <v>0</v>
      </c>
      <c r="N190" s="151">
        <f t="shared" si="45"/>
        <v>0</v>
      </c>
      <c r="O190" s="152">
        <f>N190/Portada!$F$15</f>
        <v>0</v>
      </c>
      <c r="P190" s="23"/>
      <c r="Q190" s="23"/>
      <c r="R190" s="20"/>
      <c r="S190" s="94">
        <f t="shared" si="46"/>
        <v>0</v>
      </c>
      <c r="T190" s="20"/>
      <c r="U190" s="20"/>
      <c r="EC190" s="39">
        <f t="shared" si="47"/>
        <v>0</v>
      </c>
    </row>
    <row r="191" spans="1:133" x14ac:dyDescent="0.25">
      <c r="A191" s="34"/>
      <c r="B191" s="153" t="s">
        <v>77</v>
      </c>
      <c r="C191" s="184" t="s">
        <v>691</v>
      </c>
      <c r="D191" s="155"/>
      <c r="E191" s="157"/>
      <c r="F191" s="157"/>
      <c r="G191" s="158"/>
      <c r="H191" s="155"/>
      <c r="I191" s="157"/>
      <c r="J191" s="155"/>
      <c r="K191" s="157"/>
      <c r="L191" s="158"/>
      <c r="M191" s="152">
        <f>+IF(K191="L-TF",IF(L191&lt;Resum!$AD$43,(L191*Resum!$AD$44),Resum!$AD$45),+IF(K191="L-TT",IF(L191&lt;Resum!$AD$47,(L191*Resum!$AD$48),Resum!$AD$49),0))
+IF(K191="A",0,+IF(L191&gt;Resum!$AB$53,Resum!$AD$53*(+IF(L191&gt;Resum!$AC$53,(Resum!$AC$53-Resum!$AB$53),(L191-Resum!$AB$53))),0)+IF(L191&gt;Resum!$AB$54,Resum!$AD$54*(+IF(L191&gt;Resum!$AC$54,(Resum!$AC$54-Resum!$AB$54),(L191-Resum!$AB$54))),0)+IF(L191&gt;Resum!$AB$55,Resum!$AD$55*(L191-Resum!$AB$55),0))</f>
        <v>0</v>
      </c>
      <c r="N191" s="151">
        <f t="shared" si="45"/>
        <v>0</v>
      </c>
      <c r="O191" s="152">
        <f>N191/Portada!$F$15</f>
        <v>0</v>
      </c>
      <c r="P191" s="23"/>
      <c r="Q191" s="23"/>
      <c r="R191" s="20"/>
      <c r="S191" s="94">
        <f t="shared" si="46"/>
        <v>0</v>
      </c>
      <c r="T191" s="20"/>
      <c r="U191" s="20"/>
      <c r="EC191" s="39">
        <f t="shared" si="47"/>
        <v>0</v>
      </c>
    </row>
    <row r="192" spans="1:133" x14ac:dyDescent="0.25">
      <c r="A192" s="34"/>
      <c r="B192" s="144" t="s">
        <v>362</v>
      </c>
      <c r="C192" s="145" t="s">
        <v>81</v>
      </c>
      <c r="D192" s="146"/>
      <c r="E192" s="148"/>
      <c r="F192" s="148"/>
      <c r="G192" s="149"/>
      <c r="H192" s="146"/>
      <c r="I192" s="148"/>
      <c r="J192" s="146"/>
      <c r="K192" s="148"/>
      <c r="L192" s="149"/>
      <c r="M192" s="152">
        <f>+IF(K192="L-TF",IF(L192&lt;Resum!$AD$43,(L192*Resum!$AD$44),Resum!$AD$45),+IF(K192="L-TT",IF(L192&lt;Resum!$AD$47,(L192*Resum!$AD$48),Resum!$AD$49),0))
+IF(K192="A",0,+IF(L192&gt;Resum!$AB$53,Resum!$AD$53*(+IF(L192&gt;Resum!$AC$53,(Resum!$AC$53-Resum!$AB$53),(L192-Resum!$AB$53))),0)+IF(L192&gt;Resum!$AB$54,Resum!$AD$54*(+IF(L192&gt;Resum!$AC$54,(Resum!$AC$54-Resum!$AB$54),(L192-Resum!$AB$54))),0)+IF(L192&gt;Resum!$AB$55,Resum!$AD$55*(L192-Resum!$AB$55),0))</f>
        <v>0</v>
      </c>
      <c r="N192" s="151">
        <f t="shared" si="45"/>
        <v>0</v>
      </c>
      <c r="O192" s="152">
        <f>N192/Portada!$F$15</f>
        <v>0</v>
      </c>
      <c r="P192" s="23"/>
      <c r="Q192" s="23"/>
      <c r="R192" s="20"/>
      <c r="S192" s="94">
        <f t="shared" si="46"/>
        <v>0</v>
      </c>
      <c r="T192" s="20"/>
      <c r="U192" s="20"/>
      <c r="EC192" s="39">
        <f t="shared" si="47"/>
        <v>0</v>
      </c>
    </row>
    <row r="193" spans="1:133" x14ac:dyDescent="0.25">
      <c r="A193" s="34"/>
      <c r="B193" s="153" t="s">
        <v>78</v>
      </c>
      <c r="C193" s="140"/>
      <c r="D193" s="155"/>
      <c r="E193" s="157"/>
      <c r="F193" s="157"/>
      <c r="G193" s="158"/>
      <c r="H193" s="155"/>
      <c r="I193" s="157"/>
      <c r="J193" s="155"/>
      <c r="K193" s="189"/>
      <c r="L193" s="158"/>
      <c r="M193" s="152">
        <f>+IF(K193="L-TF",IF(L193&lt;Resum!$AD$43,(L193*Resum!$AD$44),Resum!$AD$45),+IF(K193="L-TT",IF(L193&lt;Resum!$AD$47,(L193*Resum!$AD$48),Resum!$AD$49),0))
+IF(K193="A",0,+IF(L193&gt;Resum!$AB$53,Resum!$AD$53*(+IF(L193&gt;Resum!$AC$53,(Resum!$AC$53-Resum!$AB$53),(L193-Resum!$AB$53))),0)+IF(L193&gt;Resum!$AB$54,Resum!$AD$54*(+IF(L193&gt;Resum!$AC$54,(Resum!$AC$54-Resum!$AB$54),(L193-Resum!$AB$54))),0)+IF(L193&gt;Resum!$AB$55,Resum!$AD$55*(L193-Resum!$AB$55),0))</f>
        <v>0</v>
      </c>
      <c r="N193" s="151">
        <f t="shared" si="45"/>
        <v>0</v>
      </c>
      <c r="O193" s="152">
        <f>N193/Portada!$F$15</f>
        <v>0</v>
      </c>
      <c r="P193" s="23"/>
      <c r="Q193" s="23"/>
      <c r="R193" s="20"/>
      <c r="S193" s="94">
        <f t="shared" si="46"/>
        <v>0</v>
      </c>
      <c r="T193" s="20"/>
      <c r="U193" s="20"/>
      <c r="EC193" s="39">
        <f t="shared" si="47"/>
        <v>0</v>
      </c>
    </row>
    <row r="194" spans="1:133" x14ac:dyDescent="0.25">
      <c r="A194" s="34"/>
      <c r="B194" s="144" t="s">
        <v>363</v>
      </c>
      <c r="C194" s="140"/>
      <c r="D194" s="146"/>
      <c r="E194" s="148"/>
      <c r="F194" s="148"/>
      <c r="G194" s="149"/>
      <c r="H194" s="146"/>
      <c r="I194" s="148"/>
      <c r="J194" s="146"/>
      <c r="K194" s="148"/>
      <c r="L194" s="149"/>
      <c r="M194" s="152">
        <f>+IF(K194="L-TF",IF(L194&lt;Resum!$AD$43,(L194*Resum!$AD$44),Resum!$AD$45),+IF(K194="L-TT",IF(L194&lt;Resum!$AD$47,(L194*Resum!$AD$48),Resum!$AD$49),0))
+IF(K194="A",0,+IF(L194&gt;Resum!$AB$53,Resum!$AD$53*(+IF(L194&gt;Resum!$AC$53,(Resum!$AC$53-Resum!$AB$53),(L194-Resum!$AB$53))),0)+IF(L194&gt;Resum!$AB$54,Resum!$AD$54*(+IF(L194&gt;Resum!$AC$54,(Resum!$AC$54-Resum!$AB$54),(L194-Resum!$AB$54))),0)+IF(L194&gt;Resum!$AB$55,Resum!$AD$55*(L194-Resum!$AB$55),0))</f>
        <v>0</v>
      </c>
      <c r="N194" s="151">
        <f t="shared" si="45"/>
        <v>0</v>
      </c>
      <c r="O194" s="152">
        <f>N194/Portada!$F$15</f>
        <v>0</v>
      </c>
      <c r="P194" s="23"/>
      <c r="Q194" s="23"/>
      <c r="R194" s="20"/>
      <c r="S194" s="94">
        <f t="shared" si="46"/>
        <v>0</v>
      </c>
      <c r="T194" s="20"/>
      <c r="U194" s="20"/>
      <c r="EC194" s="39">
        <f t="shared" si="47"/>
        <v>0</v>
      </c>
    </row>
    <row r="195" spans="1:133" x14ac:dyDescent="0.25">
      <c r="A195" s="34"/>
      <c r="B195" s="153" t="s">
        <v>79</v>
      </c>
      <c r="C195" s="140"/>
      <c r="D195" s="155"/>
      <c r="E195" s="157"/>
      <c r="F195" s="157"/>
      <c r="G195" s="158"/>
      <c r="H195" s="155"/>
      <c r="I195" s="157"/>
      <c r="J195" s="155"/>
      <c r="K195" s="189"/>
      <c r="L195" s="158"/>
      <c r="M195" s="152">
        <f>+IF(K195="L-TF",IF(L195&lt;Resum!$AD$43,(L195*Resum!$AD$44),Resum!$AD$45),+IF(K195="L-TT",IF(L195&lt;Resum!$AD$47,(L195*Resum!$AD$48),Resum!$AD$49),0))
+IF(K195="A",0,+IF(L195&gt;Resum!$AB$53,Resum!$AD$53*(+IF(L195&gt;Resum!$AC$53,(Resum!$AC$53-Resum!$AB$53),(L195-Resum!$AB$53))),0)+IF(L195&gt;Resum!$AB$54,Resum!$AD$54*(+IF(L195&gt;Resum!$AC$54,(Resum!$AC$54-Resum!$AB$54),(L195-Resum!$AB$54))),0)+IF(L195&gt;Resum!$AB$55,Resum!$AD$55*(L195-Resum!$AB$55),0))</f>
        <v>0</v>
      </c>
      <c r="N195" s="151">
        <f t="shared" si="45"/>
        <v>0</v>
      </c>
      <c r="O195" s="152">
        <f>N195/Portada!$F$15</f>
        <v>0</v>
      </c>
      <c r="P195" s="23"/>
      <c r="Q195" s="23"/>
      <c r="R195" s="20"/>
      <c r="S195" s="94">
        <f t="shared" si="46"/>
        <v>0</v>
      </c>
      <c r="T195" s="20"/>
      <c r="U195" s="20"/>
      <c r="EC195" s="39">
        <f t="shared" si="47"/>
        <v>0</v>
      </c>
    </row>
    <row r="196" spans="1:133" x14ac:dyDescent="0.25">
      <c r="A196" s="34"/>
      <c r="B196" s="144" t="s">
        <v>80</v>
      </c>
      <c r="C196" s="140"/>
      <c r="D196" s="146"/>
      <c r="E196" s="148"/>
      <c r="F196" s="148"/>
      <c r="G196" s="149"/>
      <c r="H196" s="146"/>
      <c r="I196" s="148"/>
      <c r="J196" s="146"/>
      <c r="K196" s="148"/>
      <c r="L196" s="149"/>
      <c r="M196" s="152">
        <f>+IF(K196="L-TF",IF(L196&lt;Resum!$AD$43,(L196*Resum!$AD$44),Resum!$AD$45),+IF(K196="L-TT",IF(L196&lt;Resum!$AD$47,(L196*Resum!$AD$48),Resum!$AD$49),0))
+IF(K196="A",0,+IF(L196&gt;Resum!$AB$53,Resum!$AD$53*(+IF(L196&gt;Resum!$AC$53,(Resum!$AC$53-Resum!$AB$53),(L196-Resum!$AB$53))),0)+IF(L196&gt;Resum!$AB$54,Resum!$AD$54*(+IF(L196&gt;Resum!$AC$54,(Resum!$AC$54-Resum!$AB$54),(L196-Resum!$AB$54))),0)+IF(L196&gt;Resum!$AB$55,Resum!$AD$55*(L196-Resum!$AB$55),0))</f>
        <v>0</v>
      </c>
      <c r="N196" s="151">
        <f t="shared" si="45"/>
        <v>0</v>
      </c>
      <c r="O196" s="152">
        <f>N196/Portada!$F$15</f>
        <v>0</v>
      </c>
      <c r="P196" s="23"/>
      <c r="Q196" s="23"/>
      <c r="R196" s="20"/>
      <c r="S196" s="94">
        <f t="shared" si="46"/>
        <v>0</v>
      </c>
      <c r="T196" s="20"/>
      <c r="U196" s="20"/>
      <c r="EC196" s="39">
        <f t="shared" si="47"/>
        <v>0</v>
      </c>
    </row>
    <row r="197" spans="1:133" ht="15.75" thickBot="1" x14ac:dyDescent="0.3">
      <c r="A197" s="34"/>
      <c r="B197" s="48"/>
      <c r="C197" s="133" t="str">
        <f>"TOTAL " &amp;" " &amp; B185 &amp; " " &amp; (C185)</f>
        <v>TOTAL  03.02. Producció</v>
      </c>
      <c r="D197" s="134"/>
      <c r="E197" s="135"/>
      <c r="F197" s="135"/>
      <c r="G197" s="134"/>
      <c r="H197" s="134"/>
      <c r="I197" s="135"/>
      <c r="J197" s="134"/>
      <c r="K197" s="135"/>
      <c r="L197" s="134"/>
      <c r="M197" s="141"/>
      <c r="N197" s="136">
        <f>SUM(N186:N196)</f>
        <v>0</v>
      </c>
      <c r="O197" s="136">
        <f>SUM(O186:O196)</f>
        <v>0</v>
      </c>
      <c r="P197" s="40">
        <f>SUM(P186:P196)</f>
        <v>0</v>
      </c>
      <c r="Q197" s="40">
        <f>SUM(Q186:Q196)</f>
        <v>0</v>
      </c>
      <c r="R197" s="20"/>
      <c r="S197" s="40">
        <f>SUM(S186:S196)</f>
        <v>0</v>
      </c>
      <c r="T197" s="20"/>
      <c r="U197" s="20"/>
      <c r="EC197" s="40">
        <f>SUM(EC186:EC196)</f>
        <v>0</v>
      </c>
    </row>
    <row r="198" spans="1:133" x14ac:dyDescent="0.25">
      <c r="A198" s="20"/>
      <c r="B198" s="42" t="s">
        <v>0</v>
      </c>
      <c r="C198" s="50"/>
      <c r="D198" s="42"/>
      <c r="E198" s="63"/>
      <c r="F198" s="66"/>
      <c r="G198" s="51"/>
      <c r="H198" s="51"/>
      <c r="I198" s="66"/>
      <c r="J198" s="51"/>
      <c r="K198" s="66"/>
      <c r="L198" s="51"/>
      <c r="M198" s="51"/>
      <c r="N198" s="51"/>
      <c r="O198" s="42"/>
      <c r="P198" s="42"/>
      <c r="Q198" s="42"/>
      <c r="R198" s="42"/>
      <c r="S198" s="42"/>
      <c r="T198" s="20"/>
      <c r="U198" s="20"/>
      <c r="EC198" s="51"/>
    </row>
    <row r="199" spans="1:133" x14ac:dyDescent="0.25">
      <c r="A199" s="20"/>
      <c r="B199" s="41" t="s">
        <v>82</v>
      </c>
      <c r="C199" s="34" t="s">
        <v>257</v>
      </c>
      <c r="D199" s="38"/>
      <c r="E199" s="63"/>
      <c r="F199" s="63"/>
      <c r="G199" s="42"/>
      <c r="H199" s="42"/>
      <c r="I199" s="63"/>
      <c r="J199" s="42"/>
      <c r="K199" s="63"/>
      <c r="L199" s="42"/>
      <c r="M199" s="42"/>
      <c r="N199" s="42"/>
      <c r="O199" s="42"/>
      <c r="P199" s="42"/>
      <c r="Q199" s="42"/>
      <c r="R199" s="42"/>
      <c r="S199" s="42"/>
      <c r="T199" s="20"/>
      <c r="U199" s="20"/>
      <c r="EC199" s="42"/>
    </row>
    <row r="200" spans="1:133" x14ac:dyDescent="0.25">
      <c r="A200" s="34"/>
      <c r="B200" s="160" t="s">
        <v>83</v>
      </c>
      <c r="C200" s="161" t="s">
        <v>84</v>
      </c>
      <c r="D200" s="162"/>
      <c r="E200" s="164"/>
      <c r="F200" s="164"/>
      <c r="G200" s="165"/>
      <c r="H200" s="162"/>
      <c r="I200" s="164"/>
      <c r="J200" s="162"/>
      <c r="K200" s="164"/>
      <c r="L200" s="165"/>
      <c r="M200" s="168">
        <f>+IF(K200="L-TF",IF(L200&lt;Resum!$AD$43,(L200*Resum!$AD$44),Resum!$AD$45),+IF(K200="L-TT",IF(L200&lt;Resum!$AD$47,(L200*Resum!$AD$48),Resum!$AD$49),0))
+IF(K200="A",0,+IF(L200&gt;Resum!$AB$53,Resum!$AD$53*(+IF(L200&gt;Resum!$AC$53,(Resum!$AC$53-Resum!$AB$53),(L200-Resum!$AB$53))),0)+IF(L200&gt;Resum!$AB$54,Resum!$AD$54*(+IF(L200&gt;Resum!$AC$54,(Resum!$AC$54-Resum!$AB$54),(L200-Resum!$AB$54))),0)+IF(L200&gt;Resum!$AB$55,Resum!$AD$55*(L200-Resum!$AB$55),0))</f>
        <v>0</v>
      </c>
      <c r="N200" s="167">
        <f t="shared" ref="N200:N209" si="48">(IF(G200=0,1,G200)*IF(I200=0,1,I200)*L200 )+M200*IF(G200=0,1,G200)*IF(I200=0,1,I200)</f>
        <v>0</v>
      </c>
      <c r="O200" s="168">
        <f>N200/Portada!$F$15</f>
        <v>0</v>
      </c>
      <c r="P200" s="23"/>
      <c r="Q200" s="23"/>
      <c r="R200" s="20"/>
      <c r="S200" s="94">
        <f t="shared" ref="S200:S209" si="49">M200*IF(G200=0,1,G200)*IF(I200=0,1,I200)</f>
        <v>0</v>
      </c>
      <c r="T200" s="20"/>
      <c r="U200" s="20"/>
      <c r="EC200" s="39">
        <f t="shared" ref="EC200:EC209" si="50">(IF(G200=0,1,G200)*IF(I200=0,1,I200)*L200 )+M200*IF(G200=0,1,G200)*IF(I200=0,1,I200)</f>
        <v>0</v>
      </c>
    </row>
    <row r="201" spans="1:133" x14ac:dyDescent="0.25">
      <c r="B201" s="183" t="s">
        <v>85</v>
      </c>
      <c r="C201" s="184" t="s">
        <v>579</v>
      </c>
      <c r="D201" s="155"/>
      <c r="E201" s="157"/>
      <c r="F201" s="157"/>
      <c r="G201" s="158"/>
      <c r="H201" s="155"/>
      <c r="I201" s="157"/>
      <c r="J201" s="155"/>
      <c r="K201" s="157"/>
      <c r="L201" s="158"/>
      <c r="M201" s="152">
        <f>+IF(K201="L-TF",IF(L201&lt;Resum!$AD$43,(L201*Resum!$AD$44),Resum!$AD$45),+IF(K201="L-TT",IF(L201&lt;Resum!$AD$47,(L201*Resum!$AD$48),Resum!$AD$49),0))
+IF(K201="A",0,+IF(L201&gt;Resum!$AB$53,Resum!$AD$53*(+IF(L201&gt;Resum!$AC$53,(Resum!$AC$53-Resum!$AB$53),(L201-Resum!$AB$53))),0)+IF(L201&gt;Resum!$AB$54,Resum!$AD$54*(+IF(L201&gt;Resum!$AC$54,(Resum!$AC$54-Resum!$AB$54),(L201-Resum!$AB$54))),0)+IF(L201&gt;Resum!$AB$55,Resum!$AD$55*(L201-Resum!$AB$55),0))</f>
        <v>0</v>
      </c>
      <c r="N201" s="151">
        <f t="shared" si="48"/>
        <v>0</v>
      </c>
      <c r="O201" s="152">
        <f>N201/Portada!$F$15</f>
        <v>0</v>
      </c>
      <c r="P201" s="23"/>
      <c r="Q201" s="23"/>
      <c r="R201" s="20"/>
      <c r="S201" s="94">
        <f t="shared" si="49"/>
        <v>0</v>
      </c>
      <c r="T201" s="20"/>
      <c r="U201" s="20"/>
      <c r="EC201" s="39">
        <f t="shared" si="50"/>
        <v>0</v>
      </c>
    </row>
    <row r="202" spans="1:133" x14ac:dyDescent="0.25">
      <c r="A202" s="20"/>
      <c r="B202" s="144" t="s">
        <v>86</v>
      </c>
      <c r="C202" s="145" t="s">
        <v>258</v>
      </c>
      <c r="D202" s="146"/>
      <c r="E202" s="148"/>
      <c r="F202" s="148"/>
      <c r="G202" s="149"/>
      <c r="H202" s="146"/>
      <c r="I202" s="148"/>
      <c r="J202" s="146"/>
      <c r="K202" s="148"/>
      <c r="L202" s="149"/>
      <c r="M202" s="152">
        <f>+IF(K202="L-TF",IF(L202&lt;Resum!$AD$43,(L202*Resum!$AD$44),Resum!$AD$45),+IF(K202="L-TT",IF(L202&lt;Resum!$AD$47,(L202*Resum!$AD$48),Resum!$AD$49),0))
+IF(K202="A",0,+IF(L202&gt;Resum!$AB$53,Resum!$AD$53*(+IF(L202&gt;Resum!$AC$53,(Resum!$AC$53-Resum!$AB$53),(L202-Resum!$AB$53))),0)+IF(L202&gt;Resum!$AB$54,Resum!$AD$54*(+IF(L202&gt;Resum!$AC$54,(Resum!$AC$54-Resum!$AB$54),(L202-Resum!$AB$54))),0)+IF(L202&gt;Resum!$AB$55,Resum!$AD$55*(L202-Resum!$AB$55),0))</f>
        <v>0</v>
      </c>
      <c r="N202" s="151">
        <f t="shared" si="48"/>
        <v>0</v>
      </c>
      <c r="O202" s="152">
        <f>N202/Portada!$F$15</f>
        <v>0</v>
      </c>
      <c r="P202" s="23"/>
      <c r="Q202" s="23"/>
      <c r="R202" s="20"/>
      <c r="S202" s="94">
        <f t="shared" si="49"/>
        <v>0</v>
      </c>
      <c r="T202" s="20"/>
      <c r="U202" s="20"/>
      <c r="EC202" s="39">
        <f t="shared" si="50"/>
        <v>0</v>
      </c>
    </row>
    <row r="203" spans="1:133" x14ac:dyDescent="0.25">
      <c r="A203" s="20"/>
      <c r="B203" s="183" t="s">
        <v>87</v>
      </c>
      <c r="C203" s="184" t="s">
        <v>259</v>
      </c>
      <c r="D203" s="155"/>
      <c r="E203" s="157"/>
      <c r="F203" s="157"/>
      <c r="G203" s="158"/>
      <c r="H203" s="155"/>
      <c r="I203" s="157"/>
      <c r="J203" s="155"/>
      <c r="K203" s="157"/>
      <c r="L203" s="158"/>
      <c r="M203" s="152">
        <f>+IF(K203="L-TF",IF(L203&lt;Resum!$AD$43,(L203*Resum!$AD$44),Resum!$AD$45),+IF(K203="L-TT",IF(L203&lt;Resum!$AD$47,(L203*Resum!$AD$48),Resum!$AD$49),0))
+IF(K203="A",0,+IF(L203&gt;Resum!$AB$53,Resum!$AD$53*(+IF(L203&gt;Resum!$AC$53,(Resum!$AC$53-Resum!$AB$53),(L203-Resum!$AB$53))),0)+IF(L203&gt;Resum!$AB$54,Resum!$AD$54*(+IF(L203&gt;Resum!$AC$54,(Resum!$AC$54-Resum!$AB$54),(L203-Resum!$AB$54))),0)+IF(L203&gt;Resum!$AB$55,Resum!$AD$55*(L203-Resum!$AB$55),0))</f>
        <v>0</v>
      </c>
      <c r="N203" s="151">
        <f t="shared" si="48"/>
        <v>0</v>
      </c>
      <c r="O203" s="152">
        <f>N203/Portada!$F$15</f>
        <v>0</v>
      </c>
      <c r="P203" s="23"/>
      <c r="Q203" s="23"/>
      <c r="R203" s="20"/>
      <c r="S203" s="94">
        <f t="shared" si="49"/>
        <v>0</v>
      </c>
      <c r="T203" s="20"/>
      <c r="U203" s="20"/>
      <c r="EC203" s="39">
        <f t="shared" si="50"/>
        <v>0</v>
      </c>
    </row>
    <row r="204" spans="1:133" x14ac:dyDescent="0.25">
      <c r="A204" s="20"/>
      <c r="B204" s="144" t="s">
        <v>88</v>
      </c>
      <c r="C204" s="145" t="s">
        <v>580</v>
      </c>
      <c r="D204" s="146"/>
      <c r="E204" s="148"/>
      <c r="F204" s="148"/>
      <c r="G204" s="149"/>
      <c r="H204" s="146"/>
      <c r="I204" s="148"/>
      <c r="J204" s="146"/>
      <c r="K204" s="148"/>
      <c r="L204" s="149"/>
      <c r="M204" s="152">
        <f>+IF(K204="L-TF",IF(L204&lt;Resum!$AD$43,(L204*Resum!$AD$44),Resum!$AD$45),+IF(K204="L-TT",IF(L204&lt;Resum!$AD$47,(L204*Resum!$AD$48),Resum!$AD$49),0))
+IF(K204="A",0,+IF(L204&gt;Resum!$AB$53,Resum!$AD$53*(+IF(L204&gt;Resum!$AC$53,(Resum!$AC$53-Resum!$AB$53),(L204-Resum!$AB$53))),0)+IF(L204&gt;Resum!$AB$54,Resum!$AD$54*(+IF(L204&gt;Resum!$AC$54,(Resum!$AC$54-Resum!$AB$54),(L204-Resum!$AB$54))),0)+IF(L204&gt;Resum!$AB$55,Resum!$AD$55*(L204-Resum!$AB$55),0))</f>
        <v>0</v>
      </c>
      <c r="N204" s="151">
        <f t="shared" si="48"/>
        <v>0</v>
      </c>
      <c r="O204" s="152">
        <f>N204/Portada!$F$15</f>
        <v>0</v>
      </c>
      <c r="P204" s="23"/>
      <c r="Q204" s="23"/>
      <c r="R204" s="20"/>
      <c r="S204" s="94">
        <f t="shared" si="49"/>
        <v>0</v>
      </c>
      <c r="T204" s="20"/>
      <c r="U204" s="20"/>
      <c r="EC204" s="39">
        <f t="shared" si="50"/>
        <v>0</v>
      </c>
    </row>
    <row r="205" spans="1:133" x14ac:dyDescent="0.25">
      <c r="A205" s="20"/>
      <c r="B205" s="183" t="s">
        <v>89</v>
      </c>
      <c r="C205" s="184" t="s">
        <v>581</v>
      </c>
      <c r="D205" s="155"/>
      <c r="E205" s="157"/>
      <c r="F205" s="157"/>
      <c r="G205" s="158"/>
      <c r="H205" s="155"/>
      <c r="I205" s="157"/>
      <c r="J205" s="155"/>
      <c r="K205" s="157"/>
      <c r="L205" s="158"/>
      <c r="M205" s="152">
        <f>+IF(K205="L-TF",IF(L205&lt;Resum!$AD$43,(L205*Resum!$AD$44),Resum!$AD$45),+IF(K205="L-TT",IF(L205&lt;Resum!$AD$47,(L205*Resum!$AD$48),Resum!$AD$49),0))
+IF(K205="A",0,+IF(L205&gt;Resum!$AB$53,Resum!$AD$53*(+IF(L205&gt;Resum!$AC$53,(Resum!$AC$53-Resum!$AB$53),(L205-Resum!$AB$53))),0)+IF(L205&gt;Resum!$AB$54,Resum!$AD$54*(+IF(L205&gt;Resum!$AC$54,(Resum!$AC$54-Resum!$AB$54),(L205-Resum!$AB$54))),0)+IF(L205&gt;Resum!$AB$55,Resum!$AD$55*(L205-Resum!$AB$55),0))</f>
        <v>0</v>
      </c>
      <c r="N205" s="151">
        <f t="shared" si="48"/>
        <v>0</v>
      </c>
      <c r="O205" s="152">
        <f>N205/Portada!$F$15</f>
        <v>0</v>
      </c>
      <c r="P205" s="23"/>
      <c r="Q205" s="23"/>
      <c r="R205" s="20"/>
      <c r="S205" s="94">
        <f t="shared" si="49"/>
        <v>0</v>
      </c>
      <c r="T205" s="20"/>
      <c r="U205" s="20"/>
      <c r="EC205" s="39">
        <f t="shared" si="50"/>
        <v>0</v>
      </c>
    </row>
    <row r="206" spans="1:133" x14ac:dyDescent="0.25">
      <c r="A206" s="20"/>
      <c r="B206" s="144" t="s">
        <v>90</v>
      </c>
      <c r="C206" s="140"/>
      <c r="D206" s="146"/>
      <c r="E206" s="148"/>
      <c r="F206" s="148"/>
      <c r="G206" s="149"/>
      <c r="H206" s="146"/>
      <c r="I206" s="148"/>
      <c r="J206" s="146"/>
      <c r="K206" s="148"/>
      <c r="L206" s="149"/>
      <c r="M206" s="152">
        <f>+IF(K206="L-TF",IF(L206&lt;Resum!$AD$43,(L206*Resum!$AD$44),Resum!$AD$45),+IF(K206="L-TT",IF(L206&lt;Resum!$AD$47,(L206*Resum!$AD$48),Resum!$AD$49),0))
+IF(K206="A",0,+IF(L206&gt;Resum!$AB$53,Resum!$AD$53*(+IF(L206&gt;Resum!$AC$53,(Resum!$AC$53-Resum!$AB$53),(L206-Resum!$AB$53))),0)+IF(L206&gt;Resum!$AB$54,Resum!$AD$54*(+IF(L206&gt;Resum!$AC$54,(Resum!$AC$54-Resum!$AB$54),(L206-Resum!$AB$54))),0)+IF(L206&gt;Resum!$AB$55,Resum!$AD$55*(L206-Resum!$AB$55),0))</f>
        <v>0</v>
      </c>
      <c r="N206" s="151">
        <f t="shared" si="48"/>
        <v>0</v>
      </c>
      <c r="O206" s="152">
        <f>N206/Portada!$F$15</f>
        <v>0</v>
      </c>
      <c r="P206" s="23"/>
      <c r="Q206" s="23"/>
      <c r="R206" s="20"/>
      <c r="S206" s="94">
        <f t="shared" si="49"/>
        <v>0</v>
      </c>
      <c r="T206" s="20"/>
      <c r="U206" s="20"/>
      <c r="EC206" s="39">
        <f t="shared" si="50"/>
        <v>0</v>
      </c>
    </row>
    <row r="207" spans="1:133" x14ac:dyDescent="0.25">
      <c r="A207" s="20"/>
      <c r="B207" s="183" t="s">
        <v>91</v>
      </c>
      <c r="C207" s="140"/>
      <c r="D207" s="155"/>
      <c r="E207" s="157"/>
      <c r="F207" s="157"/>
      <c r="G207" s="158"/>
      <c r="H207" s="155"/>
      <c r="I207" s="157"/>
      <c r="J207" s="155"/>
      <c r="K207" s="189"/>
      <c r="L207" s="158"/>
      <c r="M207" s="152">
        <f>+IF(K207="L-TF",IF(L207&lt;Resum!$AD$43,(L207*Resum!$AD$44),Resum!$AD$45),+IF(K207="L-TT",IF(L207&lt;Resum!$AD$47,(L207*Resum!$AD$48),Resum!$AD$49),0))
+IF(K207="A",0,+IF(L207&gt;Resum!$AB$53,Resum!$AD$53*(+IF(L207&gt;Resum!$AC$53,(Resum!$AC$53-Resum!$AB$53),(L207-Resum!$AB$53))),0)+IF(L207&gt;Resum!$AB$54,Resum!$AD$54*(+IF(L207&gt;Resum!$AC$54,(Resum!$AC$54-Resum!$AB$54),(L207-Resum!$AB$54))),0)+IF(L207&gt;Resum!$AB$55,Resum!$AD$55*(L207-Resum!$AB$55),0))</f>
        <v>0</v>
      </c>
      <c r="N207" s="151">
        <f t="shared" si="48"/>
        <v>0</v>
      </c>
      <c r="O207" s="152">
        <f>N207/Portada!$F$15</f>
        <v>0</v>
      </c>
      <c r="P207" s="23"/>
      <c r="Q207" s="23"/>
      <c r="R207" s="20"/>
      <c r="S207" s="94">
        <f t="shared" si="49"/>
        <v>0</v>
      </c>
      <c r="T207" s="20"/>
      <c r="U207" s="20"/>
      <c r="EC207" s="39">
        <f t="shared" si="50"/>
        <v>0</v>
      </c>
    </row>
    <row r="208" spans="1:133" x14ac:dyDescent="0.25">
      <c r="A208" s="20"/>
      <c r="B208" s="144" t="s">
        <v>460</v>
      </c>
      <c r="C208" s="140"/>
      <c r="D208" s="146"/>
      <c r="E208" s="148"/>
      <c r="F208" s="148"/>
      <c r="G208" s="149"/>
      <c r="H208" s="146"/>
      <c r="I208" s="148"/>
      <c r="J208" s="146"/>
      <c r="K208" s="148"/>
      <c r="L208" s="149"/>
      <c r="M208" s="152">
        <f>+IF(K208="L-TF",IF(L208&lt;Resum!$AD$43,(L208*Resum!$AD$44),Resum!$AD$45),+IF(K208="L-TT",IF(L208&lt;Resum!$AD$47,(L208*Resum!$AD$48),Resum!$AD$49),0))
+IF(K208="A",0,+IF(L208&gt;Resum!$AB$53,Resum!$AD$53*(+IF(L208&gt;Resum!$AC$53,(Resum!$AC$53-Resum!$AB$53),(L208-Resum!$AB$53))),0)+IF(L208&gt;Resum!$AB$54,Resum!$AD$54*(+IF(L208&gt;Resum!$AC$54,(Resum!$AC$54-Resum!$AB$54),(L208-Resum!$AB$54))),0)+IF(L208&gt;Resum!$AB$55,Resum!$AD$55*(L208-Resum!$AB$55),0))</f>
        <v>0</v>
      </c>
      <c r="N208" s="151">
        <f t="shared" si="48"/>
        <v>0</v>
      </c>
      <c r="O208" s="152">
        <f>N208/Portada!$F$15</f>
        <v>0</v>
      </c>
      <c r="P208" s="23"/>
      <c r="Q208" s="23"/>
      <c r="R208" s="20"/>
      <c r="S208" s="94">
        <f t="shared" si="49"/>
        <v>0</v>
      </c>
      <c r="T208" s="20"/>
      <c r="U208" s="20"/>
      <c r="EC208" s="39">
        <f t="shared" si="50"/>
        <v>0</v>
      </c>
    </row>
    <row r="209" spans="1:133" x14ac:dyDescent="0.25">
      <c r="A209" s="20"/>
      <c r="B209" s="183" t="s">
        <v>527</v>
      </c>
      <c r="C209" s="140"/>
      <c r="D209" s="155"/>
      <c r="E209" s="157"/>
      <c r="F209" s="157"/>
      <c r="G209" s="158"/>
      <c r="H209" s="155"/>
      <c r="I209" s="157"/>
      <c r="J209" s="155"/>
      <c r="K209" s="189"/>
      <c r="L209" s="158"/>
      <c r="M209" s="152">
        <f>+IF(K209="L-TF",IF(L209&lt;Resum!$AD$43,(L209*Resum!$AD$44),Resum!$AD$45),+IF(K209="L-TT",IF(L209&lt;Resum!$AD$47,(L209*Resum!$AD$48),Resum!$AD$49),0))
+IF(K209="A",0,+IF(L209&gt;Resum!$AB$53,Resum!$AD$53*(+IF(L209&gt;Resum!$AC$53,(Resum!$AC$53-Resum!$AB$53),(L209-Resum!$AB$53))),0)+IF(L209&gt;Resum!$AB$54,Resum!$AD$54*(+IF(L209&gt;Resum!$AC$54,(Resum!$AC$54-Resum!$AB$54),(L209-Resum!$AB$54))),0)+IF(L209&gt;Resum!$AB$55,Resum!$AD$55*(L209-Resum!$AB$55),0))</f>
        <v>0</v>
      </c>
      <c r="N209" s="151">
        <f t="shared" si="48"/>
        <v>0</v>
      </c>
      <c r="O209" s="152">
        <f>N209/Portada!$F$15</f>
        <v>0</v>
      </c>
      <c r="P209" s="23"/>
      <c r="Q209" s="23"/>
      <c r="R209" s="20"/>
      <c r="S209" s="94">
        <f t="shared" si="49"/>
        <v>0</v>
      </c>
      <c r="T209" s="20"/>
      <c r="U209" s="20"/>
      <c r="EC209" s="39">
        <f t="shared" si="50"/>
        <v>0</v>
      </c>
    </row>
    <row r="210" spans="1:133" ht="15.75" thickBot="1" x14ac:dyDescent="0.3">
      <c r="A210" s="20"/>
      <c r="B210" s="48"/>
      <c r="C210" s="133" t="str">
        <f>"TOTAL " &amp;" " &amp; B199 &amp; " " &amp; (C199)</f>
        <v>TOTAL  03.03. Realització / Imatge</v>
      </c>
      <c r="D210" s="134"/>
      <c r="E210" s="135"/>
      <c r="F210" s="135"/>
      <c r="G210" s="134"/>
      <c r="H210" s="134"/>
      <c r="I210" s="135"/>
      <c r="J210" s="134"/>
      <c r="K210" s="135"/>
      <c r="L210" s="134"/>
      <c r="M210" s="141"/>
      <c r="N210" s="136">
        <f>SUM(N200:N209)</f>
        <v>0</v>
      </c>
      <c r="O210" s="136">
        <f>SUM(O200:O209)</f>
        <v>0</v>
      </c>
      <c r="P210" s="40">
        <f>SUM(P200:P209)</f>
        <v>0</v>
      </c>
      <c r="Q210" s="40">
        <f>SUM(Q200:Q209)</f>
        <v>0</v>
      </c>
      <c r="R210" s="20"/>
      <c r="S210" s="40">
        <f>SUM(S200:S209)</f>
        <v>0</v>
      </c>
      <c r="T210" s="20"/>
      <c r="U210" s="20"/>
      <c r="EC210" s="40">
        <f>SUM(EC200:EC209)</f>
        <v>0</v>
      </c>
    </row>
    <row r="211" spans="1:133" x14ac:dyDescent="0.25">
      <c r="A211" s="20"/>
      <c r="B211" s="31"/>
      <c r="C211" s="68" t="s">
        <v>242</v>
      </c>
      <c r="D211" s="69" t="str">
        <f>C159</f>
        <v>CAPÍTOL 03.- Equip programa</v>
      </c>
      <c r="E211" s="62"/>
      <c r="F211" s="62"/>
      <c r="G211" s="43"/>
      <c r="H211" s="43"/>
      <c r="I211" s="71"/>
      <c r="J211" s="43"/>
      <c r="K211" s="71"/>
      <c r="L211" s="43"/>
      <c r="M211" s="43"/>
      <c r="N211" s="44">
        <f>(N183+N197+N210)</f>
        <v>0</v>
      </c>
      <c r="O211" s="44">
        <f>(O183+O197+O210)</f>
        <v>0</v>
      </c>
      <c r="P211" s="44">
        <f>(P183+P197+P210)</f>
        <v>0</v>
      </c>
      <c r="Q211" s="44">
        <f>(Q183+Q197+Q210)</f>
        <v>0</v>
      </c>
      <c r="R211" s="38"/>
      <c r="S211" s="44">
        <f>(S183+S197+S210)</f>
        <v>0</v>
      </c>
      <c r="T211" s="20"/>
      <c r="U211" s="20"/>
      <c r="EC211" s="44">
        <f>(EC183+EC197+EC210)</f>
        <v>0</v>
      </c>
    </row>
    <row r="212" spans="1:133" x14ac:dyDescent="0.25">
      <c r="A212" s="20"/>
      <c r="D212" s="42"/>
      <c r="E212" s="63"/>
      <c r="F212" s="66"/>
      <c r="G212" s="51"/>
      <c r="H212" s="51"/>
      <c r="I212" s="66"/>
      <c r="J212" s="51"/>
      <c r="K212" s="66"/>
      <c r="L212" s="51"/>
      <c r="M212" s="51"/>
      <c r="N212" s="51"/>
      <c r="O212" s="42"/>
      <c r="P212" s="42"/>
      <c r="Q212" s="42"/>
      <c r="R212" s="42"/>
      <c r="S212" s="42"/>
      <c r="T212" s="20"/>
      <c r="U212" s="20"/>
      <c r="EC212" s="51"/>
    </row>
    <row r="213" spans="1:133" ht="18.75" x14ac:dyDescent="0.3">
      <c r="A213" s="20"/>
      <c r="B213" s="54"/>
      <c r="C213" s="45" t="s">
        <v>572</v>
      </c>
      <c r="D213" s="42"/>
      <c r="E213" s="63"/>
      <c r="F213" s="66"/>
      <c r="G213" s="51"/>
      <c r="H213" s="51"/>
      <c r="I213" s="66"/>
      <c r="J213" s="51"/>
      <c r="K213" s="66"/>
      <c r="L213" s="51"/>
      <c r="M213" s="51"/>
      <c r="N213" s="51"/>
      <c r="O213" s="42"/>
      <c r="P213" s="42"/>
      <c r="Q213" s="42"/>
      <c r="R213" s="42"/>
      <c r="S213" s="42"/>
      <c r="T213" s="20"/>
      <c r="U213" s="20"/>
      <c r="EC213" s="51"/>
    </row>
    <row r="214" spans="1:133" x14ac:dyDescent="0.25">
      <c r="A214" s="20"/>
      <c r="B214" s="42" t="s">
        <v>0</v>
      </c>
      <c r="C214" s="38"/>
      <c r="D214" s="42"/>
      <c r="E214" s="63"/>
      <c r="F214" s="66"/>
      <c r="G214" s="51"/>
      <c r="H214" s="51"/>
      <c r="I214" s="66"/>
      <c r="J214" s="51"/>
      <c r="K214" s="66"/>
      <c r="L214" s="51"/>
      <c r="M214" s="51"/>
      <c r="N214" s="51"/>
      <c r="O214" s="42"/>
      <c r="P214" s="42"/>
      <c r="Q214" s="42"/>
      <c r="R214" s="42"/>
      <c r="S214" s="42"/>
      <c r="T214" s="20"/>
      <c r="U214" s="20"/>
      <c r="EC214" s="51"/>
    </row>
    <row r="215" spans="1:133" x14ac:dyDescent="0.25">
      <c r="A215" s="20"/>
      <c r="B215" s="41" t="s">
        <v>99</v>
      </c>
      <c r="C215" s="34" t="s">
        <v>106</v>
      </c>
      <c r="D215" s="42"/>
      <c r="E215" s="63"/>
      <c r="F215" s="66"/>
      <c r="G215" s="51"/>
      <c r="H215" s="51"/>
      <c r="I215" s="66"/>
      <c r="J215" s="51"/>
      <c r="K215" s="66"/>
      <c r="L215" s="51"/>
      <c r="M215" s="51"/>
      <c r="N215" s="51"/>
      <c r="O215" s="42"/>
      <c r="P215" s="42"/>
      <c r="Q215" s="42"/>
      <c r="R215" s="42"/>
      <c r="S215" s="42"/>
      <c r="T215" s="20"/>
      <c r="U215" s="20"/>
      <c r="EC215" s="51"/>
    </row>
    <row r="216" spans="1:133" x14ac:dyDescent="0.25">
      <c r="A216" s="34"/>
      <c r="B216" s="160" t="s">
        <v>100</v>
      </c>
      <c r="C216" s="161" t="s">
        <v>582</v>
      </c>
      <c r="D216" s="162"/>
      <c r="E216" s="163"/>
      <c r="F216" s="164"/>
      <c r="G216" s="165"/>
      <c r="H216" s="162"/>
      <c r="I216" s="164"/>
      <c r="J216" s="162"/>
      <c r="K216" s="164"/>
      <c r="L216" s="165"/>
      <c r="M216" s="168">
        <f>+IF(K216="L-TF",IF(L216&lt;Resum!$AD$43,(L216*Resum!$AD$44),Resum!$AD$45),+IF(K216="L-TT",IF(L216&lt;Resum!$AD$47,(L216*Resum!$AD$48),Resum!$AD$49),0))
+IF(K216="A",0,+IF(L216&gt;Resum!$AB$53,Resum!$AD$53*(+IF(L216&gt;Resum!$AC$53,(Resum!$AC$53-Resum!$AB$53),(L216-Resum!$AB$53))),0)+IF(L216&gt;Resum!$AB$54,Resum!$AD$54*(+IF(L216&gt;Resum!$AC$54,(Resum!$AC$54-Resum!$AB$54),(L216-Resum!$AB$54))),0)+IF(L216&gt;Resum!$AB$55,Resum!$AD$55*(L216-Resum!$AB$55),0))</f>
        <v>0</v>
      </c>
      <c r="N216" s="167">
        <f t="shared" ref="N216:N226" si="51">(IF(G216=0,1,G216)*IF(I216=0,1,I216)*L216 )+M216*IF(G216=0,1,G216)*IF(I216=0,1,I216)</f>
        <v>0</v>
      </c>
      <c r="O216" s="168">
        <f>N216/Portada!$F$15</f>
        <v>0</v>
      </c>
      <c r="P216" s="23"/>
      <c r="Q216" s="23"/>
      <c r="R216" s="20"/>
      <c r="S216" s="94">
        <f t="shared" ref="S216:S226" si="52">M216*IF(G216=0,1,G216)*IF(I216=0,1,I216)</f>
        <v>0</v>
      </c>
      <c r="T216" s="20"/>
      <c r="U216" s="20"/>
      <c r="EC216" s="39">
        <f t="shared" ref="EC216:EC226" si="53">(IF(G216=0,1,G216)*IF(I216=0,1,I216)*L216 )+M216*IF(G216=0,1,G216)*IF(I216=0,1,I216)</f>
        <v>0</v>
      </c>
    </row>
    <row r="217" spans="1:133" x14ac:dyDescent="0.25">
      <c r="B217" s="153" t="s">
        <v>101</v>
      </c>
      <c r="C217" s="184" t="s">
        <v>583</v>
      </c>
      <c r="D217" s="155"/>
      <c r="E217" s="156"/>
      <c r="F217" s="157"/>
      <c r="G217" s="158"/>
      <c r="H217" s="155"/>
      <c r="I217" s="157"/>
      <c r="J217" s="155"/>
      <c r="K217" s="157"/>
      <c r="L217" s="158"/>
      <c r="M217" s="152">
        <f>+IF(K217="L-TF",IF(L217&lt;Resum!$AD$43,(L217*Resum!$AD$44),Resum!$AD$45),+IF(K217="L-TT",IF(L217&lt;Resum!$AD$47,(L217*Resum!$AD$48),Resum!$AD$49),0))
+IF(K217="A",0,+IF(L217&gt;Resum!$AB$53,Resum!$AD$53*(+IF(L217&gt;Resum!$AC$53,(Resum!$AC$53-Resum!$AB$53),(L217-Resum!$AB$53))),0)+IF(L217&gt;Resum!$AB$54,Resum!$AD$54*(+IF(L217&gt;Resum!$AC$54,(Resum!$AC$54-Resum!$AB$54),(L217-Resum!$AB$54))),0)+IF(L217&gt;Resum!$AB$55,Resum!$AD$55*(L217-Resum!$AB$55),0))</f>
        <v>0</v>
      </c>
      <c r="N217" s="151">
        <f t="shared" si="51"/>
        <v>0</v>
      </c>
      <c r="O217" s="152">
        <f>N217/Portada!$F$15</f>
        <v>0</v>
      </c>
      <c r="P217" s="23"/>
      <c r="Q217" s="23"/>
      <c r="R217" s="20"/>
      <c r="S217" s="94">
        <f t="shared" si="52"/>
        <v>0</v>
      </c>
      <c r="T217" s="20"/>
      <c r="U217" s="20"/>
      <c r="EC217" s="39">
        <f t="shared" si="53"/>
        <v>0</v>
      </c>
    </row>
    <row r="218" spans="1:133" x14ac:dyDescent="0.25">
      <c r="A218" s="34"/>
      <c r="B218" s="144" t="s">
        <v>364</v>
      </c>
      <c r="C218" s="145" t="s">
        <v>254</v>
      </c>
      <c r="D218" s="146"/>
      <c r="E218" s="147"/>
      <c r="F218" s="148"/>
      <c r="G218" s="149"/>
      <c r="H218" s="146"/>
      <c r="I218" s="148"/>
      <c r="J218" s="146"/>
      <c r="K218" s="148"/>
      <c r="L218" s="149"/>
      <c r="M218" s="152">
        <f>+IF(K218="L-TF",IF(L218&lt;Resum!$AD$43,(L218*Resum!$AD$44),Resum!$AD$45),+IF(K218="L-TT",IF(L218&lt;Resum!$AD$47,(L218*Resum!$AD$48),Resum!$AD$49),0))
+IF(K218="A",0,+IF(L218&gt;Resum!$AB$53,Resum!$AD$53*(+IF(L218&gt;Resum!$AC$53,(Resum!$AC$53-Resum!$AB$53),(L218-Resum!$AB$53))),0)+IF(L218&gt;Resum!$AB$54,Resum!$AD$54*(+IF(L218&gt;Resum!$AC$54,(Resum!$AC$54-Resum!$AB$54),(L218-Resum!$AB$54))),0)+IF(L218&gt;Resum!$AB$55,Resum!$AD$55*(L218-Resum!$AB$55),0))</f>
        <v>0</v>
      </c>
      <c r="N218" s="151">
        <f t="shared" si="51"/>
        <v>0</v>
      </c>
      <c r="O218" s="152">
        <f>N218/Portada!$F$15</f>
        <v>0</v>
      </c>
      <c r="P218" s="23"/>
      <c r="Q218" s="23"/>
      <c r="R218" s="20"/>
      <c r="S218" s="94">
        <f t="shared" si="52"/>
        <v>0</v>
      </c>
      <c r="T218" s="20"/>
      <c r="U218" s="20"/>
      <c r="EC218" s="39">
        <f t="shared" si="53"/>
        <v>0</v>
      </c>
    </row>
    <row r="219" spans="1:133" x14ac:dyDescent="0.25">
      <c r="A219" s="34"/>
      <c r="B219" s="153" t="s">
        <v>365</v>
      </c>
      <c r="C219" s="184" t="s">
        <v>92</v>
      </c>
      <c r="D219" s="155"/>
      <c r="E219" s="156"/>
      <c r="F219" s="157"/>
      <c r="G219" s="158"/>
      <c r="H219" s="155"/>
      <c r="I219" s="157"/>
      <c r="J219" s="155"/>
      <c r="K219" s="157"/>
      <c r="L219" s="158"/>
      <c r="M219" s="152">
        <f>+IF(K219="L-TF",IF(L219&lt;Resum!$AD$43,(L219*Resum!$AD$44),Resum!$AD$45),+IF(K219="L-TT",IF(L219&lt;Resum!$AD$47,(L219*Resum!$AD$48),Resum!$AD$49),0))
+IF(K219="A",0,+IF(L219&gt;Resum!$AB$53,Resum!$AD$53*(+IF(L219&gt;Resum!$AC$53,(Resum!$AC$53-Resum!$AB$53),(L219-Resum!$AB$53))),0)+IF(L219&gt;Resum!$AB$54,Resum!$AD$54*(+IF(L219&gt;Resum!$AC$54,(Resum!$AC$54-Resum!$AB$54),(L219-Resum!$AB$54))),0)+IF(L219&gt;Resum!$AB$55,Resum!$AD$55*(L219-Resum!$AB$55),0))</f>
        <v>0</v>
      </c>
      <c r="N219" s="151">
        <f t="shared" si="51"/>
        <v>0</v>
      </c>
      <c r="O219" s="152">
        <f>N219/Portada!$F$15</f>
        <v>0</v>
      </c>
      <c r="P219" s="23"/>
      <c r="Q219" s="23"/>
      <c r="R219" s="20"/>
      <c r="S219" s="94">
        <f t="shared" si="52"/>
        <v>0</v>
      </c>
      <c r="T219" s="20"/>
      <c r="U219" s="20"/>
      <c r="EC219" s="39">
        <f t="shared" si="53"/>
        <v>0</v>
      </c>
    </row>
    <row r="220" spans="1:133" x14ac:dyDescent="0.25">
      <c r="A220" s="34"/>
      <c r="B220" s="144" t="s">
        <v>366</v>
      </c>
      <c r="C220" s="145" t="s">
        <v>260</v>
      </c>
      <c r="D220" s="146"/>
      <c r="E220" s="147"/>
      <c r="F220" s="148"/>
      <c r="G220" s="149"/>
      <c r="H220" s="146"/>
      <c r="I220" s="148"/>
      <c r="J220" s="146"/>
      <c r="K220" s="148"/>
      <c r="L220" s="149"/>
      <c r="M220" s="152">
        <f>+IF(K220="L-TF",IF(L220&lt;Resum!$AD$43,(L220*Resum!$AD$44),Resum!$AD$45),+IF(K220="L-TT",IF(L220&lt;Resum!$AD$47,(L220*Resum!$AD$48),Resum!$AD$49),0))
+IF(K220="A",0,+IF(L220&gt;Resum!$AB$53,Resum!$AD$53*(+IF(L220&gt;Resum!$AC$53,(Resum!$AC$53-Resum!$AB$53),(L220-Resum!$AB$53))),0)+IF(L220&gt;Resum!$AB$54,Resum!$AD$54*(+IF(L220&gt;Resum!$AC$54,(Resum!$AC$54-Resum!$AB$54),(L220-Resum!$AB$54))),0)+IF(L220&gt;Resum!$AB$55,Resum!$AD$55*(L220-Resum!$AB$55),0))</f>
        <v>0</v>
      </c>
      <c r="N220" s="151">
        <f t="shared" si="51"/>
        <v>0</v>
      </c>
      <c r="O220" s="152">
        <f>N220/Portada!$F$15</f>
        <v>0</v>
      </c>
      <c r="P220" s="23"/>
      <c r="Q220" s="23"/>
      <c r="R220" s="20"/>
      <c r="S220" s="94">
        <f t="shared" si="52"/>
        <v>0</v>
      </c>
      <c r="T220" s="20"/>
      <c r="U220" s="20"/>
      <c r="EC220" s="39">
        <f t="shared" si="53"/>
        <v>0</v>
      </c>
    </row>
    <row r="221" spans="1:133" x14ac:dyDescent="0.25">
      <c r="A221" s="34"/>
      <c r="B221" s="153" t="s">
        <v>367</v>
      </c>
      <c r="C221" s="184" t="s">
        <v>261</v>
      </c>
      <c r="D221" s="155"/>
      <c r="E221" s="156"/>
      <c r="F221" s="157"/>
      <c r="G221" s="158"/>
      <c r="H221" s="155"/>
      <c r="I221" s="157"/>
      <c r="J221" s="155"/>
      <c r="K221" s="157"/>
      <c r="L221" s="158"/>
      <c r="M221" s="152">
        <f>+IF(K221="L-TF",IF(L221&lt;Resum!$AD$43,(L221*Resum!$AD$44),Resum!$AD$45),+IF(K221="L-TT",IF(L221&lt;Resum!$AD$47,(L221*Resum!$AD$48),Resum!$AD$49),0))
+IF(K221="A",0,+IF(L221&gt;Resum!$AB$53,Resum!$AD$53*(+IF(L221&gt;Resum!$AC$53,(Resum!$AC$53-Resum!$AB$53),(L221-Resum!$AB$53))),0)+IF(L221&gt;Resum!$AB$54,Resum!$AD$54*(+IF(L221&gt;Resum!$AC$54,(Resum!$AC$54-Resum!$AB$54),(L221-Resum!$AB$54))),0)+IF(L221&gt;Resum!$AB$55,Resum!$AD$55*(L221-Resum!$AB$55),0))</f>
        <v>0</v>
      </c>
      <c r="N221" s="151">
        <f t="shared" si="51"/>
        <v>0</v>
      </c>
      <c r="O221" s="152">
        <f>N221/Portada!$F$15</f>
        <v>0</v>
      </c>
      <c r="P221" s="23"/>
      <c r="Q221" s="23"/>
      <c r="R221" s="20"/>
      <c r="S221" s="94">
        <f t="shared" si="52"/>
        <v>0</v>
      </c>
      <c r="T221" s="20"/>
      <c r="U221" s="20"/>
      <c r="EC221" s="39">
        <f t="shared" si="53"/>
        <v>0</v>
      </c>
    </row>
    <row r="222" spans="1:133" x14ac:dyDescent="0.25">
      <c r="A222" s="34"/>
      <c r="B222" s="144" t="s">
        <v>102</v>
      </c>
      <c r="C222" s="145" t="s">
        <v>568</v>
      </c>
      <c r="D222" s="146"/>
      <c r="E222" s="147"/>
      <c r="F222" s="148"/>
      <c r="G222" s="149"/>
      <c r="H222" s="146"/>
      <c r="I222" s="148"/>
      <c r="J222" s="146"/>
      <c r="K222" s="148"/>
      <c r="L222" s="149"/>
      <c r="M222" s="152">
        <f>+IF(K222="L-TF",IF(L222&lt;Resum!$AD$43,(L222*Resum!$AD$44),Resum!$AD$45),+IF(K222="L-TT",IF(L222&lt;Resum!$AD$47,(L222*Resum!$AD$48),Resum!$AD$49),0))
+IF(K222="A",0,+IF(L222&gt;Resum!$AB$53,Resum!$AD$53*(+IF(L222&gt;Resum!$AC$53,(Resum!$AC$53-Resum!$AB$53),(L222-Resum!$AB$53))),0)+IF(L222&gt;Resum!$AB$54,Resum!$AD$54*(+IF(L222&gt;Resum!$AC$54,(Resum!$AC$54-Resum!$AB$54),(L222-Resum!$AB$54))),0)+IF(L222&gt;Resum!$AB$55,Resum!$AD$55*(L222-Resum!$AB$55),0))</f>
        <v>0</v>
      </c>
      <c r="N222" s="151">
        <f t="shared" si="51"/>
        <v>0</v>
      </c>
      <c r="O222" s="152">
        <f>N222/Portada!$F$15</f>
        <v>0</v>
      </c>
      <c r="P222" s="23"/>
      <c r="Q222" s="23"/>
      <c r="R222" s="20"/>
      <c r="S222" s="94">
        <f t="shared" si="52"/>
        <v>0</v>
      </c>
      <c r="T222" s="20"/>
      <c r="U222" s="20"/>
      <c r="EC222" s="39">
        <f t="shared" si="53"/>
        <v>0</v>
      </c>
    </row>
    <row r="223" spans="1:133" x14ac:dyDescent="0.25">
      <c r="A223" s="34"/>
      <c r="B223" s="153" t="s">
        <v>528</v>
      </c>
      <c r="C223" s="140"/>
      <c r="D223" s="155"/>
      <c r="E223" s="156"/>
      <c r="F223" s="157"/>
      <c r="G223" s="158"/>
      <c r="H223" s="155"/>
      <c r="I223" s="157"/>
      <c r="J223" s="155"/>
      <c r="K223" s="189"/>
      <c r="L223" s="158"/>
      <c r="M223" s="152">
        <f>+IF(K223="L-TF",IF(L223&lt;Resum!$AD$43,(L223*Resum!$AD$44),Resum!$AD$45),+IF(K223="L-TT",IF(L223&lt;Resum!$AD$47,(L223*Resum!$AD$48),Resum!$AD$49),0))
+IF(K223="A",0,+IF(L223&gt;Resum!$AB$53,Resum!$AD$53*(+IF(L223&gt;Resum!$AC$53,(Resum!$AC$53-Resum!$AB$53),(L223-Resum!$AB$53))),0)+IF(L223&gt;Resum!$AB$54,Resum!$AD$54*(+IF(L223&gt;Resum!$AC$54,(Resum!$AC$54-Resum!$AB$54),(L223-Resum!$AB$54))),0)+IF(L223&gt;Resum!$AB$55,Resum!$AD$55*(L223-Resum!$AB$55),0))</f>
        <v>0</v>
      </c>
      <c r="N223" s="151">
        <f t="shared" si="51"/>
        <v>0</v>
      </c>
      <c r="O223" s="152">
        <f>N223/Portada!$F$15</f>
        <v>0</v>
      </c>
      <c r="P223" s="23"/>
      <c r="Q223" s="23"/>
      <c r="R223" s="20"/>
      <c r="S223" s="94">
        <f t="shared" si="52"/>
        <v>0</v>
      </c>
      <c r="T223" s="20"/>
      <c r="U223" s="20"/>
      <c r="EC223" s="39">
        <f t="shared" si="53"/>
        <v>0</v>
      </c>
    </row>
    <row r="224" spans="1:133" x14ac:dyDescent="0.25">
      <c r="A224" s="34"/>
      <c r="B224" s="144" t="s">
        <v>529</v>
      </c>
      <c r="C224" s="140"/>
      <c r="D224" s="146"/>
      <c r="E224" s="147"/>
      <c r="F224" s="148"/>
      <c r="G224" s="149"/>
      <c r="H224" s="146"/>
      <c r="I224" s="148"/>
      <c r="J224" s="146"/>
      <c r="K224" s="148"/>
      <c r="L224" s="149"/>
      <c r="M224" s="152">
        <f>+IF(K224="L-TF",IF(L224&lt;Resum!$AD$43,(L224*Resum!$AD$44),Resum!$AD$45),+IF(K224="L-TT",IF(L224&lt;Resum!$AD$47,(L224*Resum!$AD$48),Resum!$AD$49),0))
+IF(K224="A",0,+IF(L224&gt;Resum!$AB$53,Resum!$AD$53*(+IF(L224&gt;Resum!$AC$53,(Resum!$AC$53-Resum!$AB$53),(L224-Resum!$AB$53))),0)+IF(L224&gt;Resum!$AB$54,Resum!$AD$54*(+IF(L224&gt;Resum!$AC$54,(Resum!$AC$54-Resum!$AB$54),(L224-Resum!$AB$54))),0)+IF(L224&gt;Resum!$AB$55,Resum!$AD$55*(L224-Resum!$AB$55),0))</f>
        <v>0</v>
      </c>
      <c r="N224" s="151">
        <f t="shared" si="51"/>
        <v>0</v>
      </c>
      <c r="O224" s="152">
        <f>N224/Portada!$F$15</f>
        <v>0</v>
      </c>
      <c r="P224" s="23"/>
      <c r="Q224" s="23"/>
      <c r="R224" s="20"/>
      <c r="S224" s="94">
        <f t="shared" si="52"/>
        <v>0</v>
      </c>
      <c r="T224" s="20"/>
      <c r="U224" s="20"/>
      <c r="EC224" s="39">
        <f t="shared" si="53"/>
        <v>0</v>
      </c>
    </row>
    <row r="225" spans="1:133" x14ac:dyDescent="0.25">
      <c r="A225" s="34"/>
      <c r="B225" s="153" t="s">
        <v>530</v>
      </c>
      <c r="C225" s="140"/>
      <c r="D225" s="155"/>
      <c r="E225" s="156"/>
      <c r="F225" s="157"/>
      <c r="G225" s="158"/>
      <c r="H225" s="155"/>
      <c r="I225" s="157"/>
      <c r="J225" s="155"/>
      <c r="K225" s="189"/>
      <c r="L225" s="158"/>
      <c r="M225" s="152">
        <f>+IF(K225="L-TF",IF(L225&lt;Resum!$AD$43,(L225*Resum!$AD$44),Resum!$AD$45),+IF(K225="L-TT",IF(L225&lt;Resum!$AD$47,(L225*Resum!$AD$48),Resum!$AD$49),0))
+IF(K225="A",0,+IF(L225&gt;Resum!$AB$53,Resum!$AD$53*(+IF(L225&gt;Resum!$AC$53,(Resum!$AC$53-Resum!$AB$53),(L225-Resum!$AB$53))),0)+IF(L225&gt;Resum!$AB$54,Resum!$AD$54*(+IF(L225&gt;Resum!$AC$54,(Resum!$AC$54-Resum!$AB$54),(L225-Resum!$AB$54))),0)+IF(L225&gt;Resum!$AB$55,Resum!$AD$55*(L225-Resum!$AB$55),0))</f>
        <v>0</v>
      </c>
      <c r="N225" s="151">
        <f t="shared" si="51"/>
        <v>0</v>
      </c>
      <c r="O225" s="152">
        <f>N225/Portada!$F$15</f>
        <v>0</v>
      </c>
      <c r="P225" s="23"/>
      <c r="Q225" s="23"/>
      <c r="R225" s="20"/>
      <c r="S225" s="94">
        <f t="shared" si="52"/>
        <v>0</v>
      </c>
      <c r="T225" s="20"/>
      <c r="U225" s="20"/>
      <c r="EC225" s="39">
        <f t="shared" si="53"/>
        <v>0</v>
      </c>
    </row>
    <row r="226" spans="1:133" x14ac:dyDescent="0.25">
      <c r="A226" s="34"/>
      <c r="B226" s="144" t="s">
        <v>569</v>
      </c>
      <c r="C226" s="140"/>
      <c r="D226" s="146"/>
      <c r="E226" s="147"/>
      <c r="F226" s="148"/>
      <c r="G226" s="149"/>
      <c r="H226" s="146"/>
      <c r="I226" s="148"/>
      <c r="J226" s="146"/>
      <c r="K226" s="148"/>
      <c r="L226" s="149"/>
      <c r="M226" s="152">
        <f>+IF(K226="L-TF",IF(L226&lt;Resum!$AD$43,(L226*Resum!$AD$44),Resum!$AD$45),+IF(K226="L-TT",IF(L226&lt;Resum!$AD$47,(L226*Resum!$AD$48),Resum!$AD$49),0))
+IF(K226="A",0,+IF(L226&gt;Resum!$AB$53,Resum!$AD$53*(+IF(L226&gt;Resum!$AC$53,(Resum!$AC$53-Resum!$AB$53),(L226-Resum!$AB$53))),0)+IF(L226&gt;Resum!$AB$54,Resum!$AD$54*(+IF(L226&gt;Resum!$AC$54,(Resum!$AC$54-Resum!$AB$54),(L226-Resum!$AB$54))),0)+IF(L226&gt;Resum!$AB$55,Resum!$AD$55*(L226-Resum!$AB$55),0))</f>
        <v>0</v>
      </c>
      <c r="N226" s="151">
        <f t="shared" si="51"/>
        <v>0</v>
      </c>
      <c r="O226" s="152">
        <f>N226/Portada!$F$15</f>
        <v>0</v>
      </c>
      <c r="P226" s="23"/>
      <c r="Q226" s="23"/>
      <c r="R226" s="20"/>
      <c r="S226" s="94">
        <f t="shared" si="52"/>
        <v>0</v>
      </c>
      <c r="T226" s="20"/>
      <c r="U226" s="20"/>
      <c r="EC226" s="39">
        <f t="shared" si="53"/>
        <v>0</v>
      </c>
    </row>
    <row r="227" spans="1:133" ht="15.75" thickBot="1" x14ac:dyDescent="0.3">
      <c r="A227" s="34"/>
      <c r="B227" s="48"/>
      <c r="C227" s="133" t="str">
        <f>"TOTAL " &amp;" " &amp; B215 &amp; " " &amp; (C215)</f>
        <v>TOTAL  04.01. Ambientació</v>
      </c>
      <c r="D227" s="134"/>
      <c r="E227" s="135"/>
      <c r="F227" s="135"/>
      <c r="G227" s="134"/>
      <c r="H227" s="134"/>
      <c r="I227" s="135"/>
      <c r="J227" s="134"/>
      <c r="K227" s="135"/>
      <c r="L227" s="134"/>
      <c r="M227" s="141"/>
      <c r="N227" s="136">
        <f>SUM(N216:N226)</f>
        <v>0</v>
      </c>
      <c r="O227" s="136">
        <f>SUM(O216:O226)</f>
        <v>0</v>
      </c>
      <c r="P227" s="40">
        <f>SUM(P216:P226)</f>
        <v>0</v>
      </c>
      <c r="Q227" s="40">
        <f>SUM(Q216:Q226)</f>
        <v>0</v>
      </c>
      <c r="R227" s="20"/>
      <c r="S227" s="40">
        <f>SUM(S216:S226)</f>
        <v>0</v>
      </c>
      <c r="T227" s="20"/>
      <c r="U227" s="20"/>
      <c r="EC227" s="40">
        <f>SUM(EC216:EC226)</f>
        <v>0</v>
      </c>
    </row>
    <row r="228" spans="1:133" x14ac:dyDescent="0.25">
      <c r="A228" s="20"/>
      <c r="B228" s="42" t="s">
        <v>0</v>
      </c>
      <c r="C228" s="50"/>
      <c r="D228" s="42"/>
      <c r="E228" s="63"/>
      <c r="F228" s="66"/>
      <c r="G228" s="51"/>
      <c r="H228" s="51"/>
      <c r="I228" s="66"/>
      <c r="J228" s="51"/>
      <c r="K228" s="66"/>
      <c r="L228" s="51"/>
      <c r="M228" s="51"/>
      <c r="N228" s="51"/>
      <c r="O228" s="42"/>
      <c r="P228" s="42"/>
      <c r="Q228" s="42"/>
      <c r="R228" s="42"/>
      <c r="S228" s="42"/>
      <c r="T228" s="20"/>
      <c r="U228" s="20"/>
      <c r="EC228" s="51"/>
    </row>
    <row r="229" spans="1:133" x14ac:dyDescent="0.25">
      <c r="A229" s="20"/>
      <c r="B229" s="41" t="s">
        <v>105</v>
      </c>
      <c r="C229" s="34" t="s">
        <v>113</v>
      </c>
      <c r="D229" s="38"/>
      <c r="E229" s="63"/>
      <c r="F229" s="63"/>
      <c r="G229" s="42"/>
      <c r="H229" s="42"/>
      <c r="I229" s="63"/>
      <c r="J229" s="42"/>
      <c r="K229" s="63"/>
      <c r="L229" s="42"/>
      <c r="M229" s="42"/>
      <c r="N229" s="42"/>
      <c r="O229" s="42"/>
      <c r="P229" s="42"/>
      <c r="Q229" s="42"/>
      <c r="R229" s="42"/>
      <c r="S229" s="42"/>
      <c r="T229" s="20"/>
      <c r="U229" s="20"/>
      <c r="EC229" s="42"/>
    </row>
    <row r="230" spans="1:133" x14ac:dyDescent="0.25">
      <c r="A230" s="34"/>
      <c r="B230" s="160" t="s">
        <v>107</v>
      </c>
      <c r="C230" s="161" t="s">
        <v>262</v>
      </c>
      <c r="D230" s="162"/>
      <c r="E230" s="163"/>
      <c r="F230" s="164"/>
      <c r="G230" s="165"/>
      <c r="H230" s="162"/>
      <c r="I230" s="164"/>
      <c r="J230" s="162"/>
      <c r="K230" s="164"/>
      <c r="L230" s="165"/>
      <c r="M230" s="168">
        <f>+IF(K230="L-TF",IF(L230&lt;Resum!$AD$43,(L230*Resum!$AD$44),Resum!$AD$45),+IF(K230="L-TT",IF(L230&lt;Resum!$AD$47,(L230*Resum!$AD$48),Resum!$AD$49),0))
+IF(K230="A",0,+IF(L230&gt;Resum!$AB$53,Resum!$AD$53*(+IF(L230&gt;Resum!$AC$53,(Resum!$AC$53-Resum!$AB$53),(L230-Resum!$AB$53))),0)+IF(L230&gt;Resum!$AB$54,Resum!$AD$54*(+IF(L230&gt;Resum!$AC$54,(Resum!$AC$54-Resum!$AB$54),(L230-Resum!$AB$54))),0)+IF(L230&gt;Resum!$AB$55,Resum!$AD$55*(L230-Resum!$AB$55),0))</f>
        <v>0</v>
      </c>
      <c r="N230" s="167">
        <f t="shared" ref="N230:N236" si="54">(IF(G230=0,1,G230)*IF(I230=0,1,I230)*L230 )+M230*IF(G230=0,1,G230)*IF(I230=0,1,I230)</f>
        <v>0</v>
      </c>
      <c r="O230" s="168">
        <f>N230/Portada!$F$15</f>
        <v>0</v>
      </c>
      <c r="P230" s="23"/>
      <c r="Q230" s="23"/>
      <c r="R230" s="20"/>
      <c r="S230" s="94">
        <f t="shared" ref="S230:S236" si="55">M230*IF(G230=0,1,G230)*IF(I230=0,1,I230)</f>
        <v>0</v>
      </c>
      <c r="T230" s="20"/>
      <c r="U230" s="20"/>
      <c r="EC230" s="39">
        <f t="shared" ref="EC230:EC236" si="56">(IF(G230=0,1,G230)*IF(I230=0,1,I230)*L230 )+M230*IF(G230=0,1,G230)*IF(I230=0,1,I230)</f>
        <v>0</v>
      </c>
    </row>
    <row r="231" spans="1:133" x14ac:dyDescent="0.25">
      <c r="B231" s="183" t="s">
        <v>108</v>
      </c>
      <c r="C231" s="184" t="s">
        <v>263</v>
      </c>
      <c r="D231" s="155"/>
      <c r="E231" s="156"/>
      <c r="F231" s="157"/>
      <c r="G231" s="158"/>
      <c r="H231" s="155"/>
      <c r="I231" s="157"/>
      <c r="J231" s="155"/>
      <c r="K231" s="157"/>
      <c r="L231" s="158"/>
      <c r="M231" s="152">
        <f>+IF(K231="L-TF",IF(L231&lt;Resum!$AD$43,(L231*Resum!$AD$44),Resum!$AD$45),+IF(K231="L-TT",IF(L231&lt;Resum!$AD$47,(L231*Resum!$AD$48),Resum!$AD$49),0))
+IF(K231="A",0,+IF(L231&gt;Resum!$AB$53,Resum!$AD$53*(+IF(L231&gt;Resum!$AC$53,(Resum!$AC$53-Resum!$AB$53),(L231-Resum!$AB$53))),0)+IF(L231&gt;Resum!$AB$54,Resum!$AD$54*(+IF(L231&gt;Resum!$AC$54,(Resum!$AC$54-Resum!$AB$54),(L231-Resum!$AB$54))),0)+IF(L231&gt;Resum!$AB$55,Resum!$AD$55*(L231-Resum!$AB$55),0))</f>
        <v>0</v>
      </c>
      <c r="N231" s="151">
        <f t="shared" si="54"/>
        <v>0</v>
      </c>
      <c r="O231" s="152">
        <f>N231/Portada!$F$15</f>
        <v>0</v>
      </c>
      <c r="P231" s="23"/>
      <c r="Q231" s="23"/>
      <c r="R231" s="20"/>
      <c r="S231" s="94">
        <f t="shared" si="55"/>
        <v>0</v>
      </c>
      <c r="T231" s="20"/>
      <c r="U231" s="20"/>
      <c r="EC231" s="39">
        <f t="shared" si="56"/>
        <v>0</v>
      </c>
    </row>
    <row r="232" spans="1:133" x14ac:dyDescent="0.25">
      <c r="A232" s="34"/>
      <c r="B232" s="144" t="s">
        <v>368</v>
      </c>
      <c r="C232" s="145" t="s">
        <v>264</v>
      </c>
      <c r="D232" s="146"/>
      <c r="E232" s="147"/>
      <c r="F232" s="148"/>
      <c r="G232" s="149"/>
      <c r="H232" s="146"/>
      <c r="I232" s="148"/>
      <c r="J232" s="146"/>
      <c r="K232" s="148"/>
      <c r="L232" s="149"/>
      <c r="M232" s="152">
        <f>+IF(K232="L-TF",IF(L232&lt;Resum!$AD$43,(L232*Resum!$AD$44),Resum!$AD$45),+IF(K232="L-TT",IF(L232&lt;Resum!$AD$47,(L232*Resum!$AD$48),Resum!$AD$49),0))
+IF(K232="A",0,+IF(L232&gt;Resum!$AB$53,Resum!$AD$53*(+IF(L232&gt;Resum!$AC$53,(Resum!$AC$53-Resum!$AB$53),(L232-Resum!$AB$53))),0)+IF(L232&gt;Resum!$AB$54,Resum!$AD$54*(+IF(L232&gt;Resum!$AC$54,(Resum!$AC$54-Resum!$AB$54),(L232-Resum!$AB$54))),0)+IF(L232&gt;Resum!$AB$55,Resum!$AD$55*(L232-Resum!$AB$55),0))</f>
        <v>0</v>
      </c>
      <c r="N232" s="151">
        <f t="shared" si="54"/>
        <v>0</v>
      </c>
      <c r="O232" s="152">
        <f>N232/Portada!$F$15</f>
        <v>0</v>
      </c>
      <c r="P232" s="23"/>
      <c r="Q232" s="23"/>
      <c r="R232" s="20"/>
      <c r="S232" s="94">
        <f t="shared" si="55"/>
        <v>0</v>
      </c>
      <c r="T232" s="20"/>
      <c r="U232" s="20"/>
      <c r="EC232" s="39">
        <f t="shared" si="56"/>
        <v>0</v>
      </c>
    </row>
    <row r="233" spans="1:133" x14ac:dyDescent="0.25">
      <c r="A233" s="34"/>
      <c r="B233" s="183" t="s">
        <v>369</v>
      </c>
      <c r="C233" s="184" t="s">
        <v>265</v>
      </c>
      <c r="D233" s="155"/>
      <c r="E233" s="156"/>
      <c r="F233" s="157"/>
      <c r="G233" s="158"/>
      <c r="H233" s="155"/>
      <c r="I233" s="157"/>
      <c r="J233" s="155"/>
      <c r="K233" s="157"/>
      <c r="L233" s="158"/>
      <c r="M233" s="152">
        <f>+IF(K233="L-TF",IF(L233&lt;Resum!$AD$43,(L233*Resum!$AD$44),Resum!$AD$45),+IF(K233="L-TT",IF(L233&lt;Resum!$AD$47,(L233*Resum!$AD$48),Resum!$AD$49),0))
+IF(K233="A",0,+IF(L233&gt;Resum!$AB$53,Resum!$AD$53*(+IF(L233&gt;Resum!$AC$53,(Resum!$AC$53-Resum!$AB$53),(L233-Resum!$AB$53))),0)+IF(L233&gt;Resum!$AB$54,Resum!$AD$54*(+IF(L233&gt;Resum!$AC$54,(Resum!$AC$54-Resum!$AB$54),(L233-Resum!$AB$54))),0)+IF(L233&gt;Resum!$AB$55,Resum!$AD$55*(L233-Resum!$AB$55),0))</f>
        <v>0</v>
      </c>
      <c r="N233" s="151">
        <f t="shared" si="54"/>
        <v>0</v>
      </c>
      <c r="O233" s="152">
        <f>N233/Portada!$F$15</f>
        <v>0</v>
      </c>
      <c r="P233" s="23"/>
      <c r="Q233" s="23"/>
      <c r="R233" s="20"/>
      <c r="S233" s="94">
        <f t="shared" si="55"/>
        <v>0</v>
      </c>
      <c r="T233" s="20"/>
      <c r="U233" s="20"/>
      <c r="EC233" s="39">
        <f t="shared" si="56"/>
        <v>0</v>
      </c>
    </row>
    <row r="234" spans="1:133" x14ac:dyDescent="0.25">
      <c r="A234" s="34"/>
      <c r="B234" s="144" t="s">
        <v>370</v>
      </c>
      <c r="C234" s="140"/>
      <c r="D234" s="146"/>
      <c r="E234" s="147"/>
      <c r="F234" s="148"/>
      <c r="G234" s="149"/>
      <c r="H234" s="146"/>
      <c r="I234" s="148"/>
      <c r="J234" s="146"/>
      <c r="K234" s="148"/>
      <c r="L234" s="149"/>
      <c r="M234" s="152">
        <f>+IF(K234="L-TF",IF(L234&lt;Resum!$AD$43,(L234*Resum!$AD$44),Resum!$AD$45),+IF(K234="L-TT",IF(L234&lt;Resum!$AD$47,(L234*Resum!$AD$48),Resum!$AD$49),0))
+IF(K234="A",0,+IF(L234&gt;Resum!$AB$53,Resum!$AD$53*(+IF(L234&gt;Resum!$AC$53,(Resum!$AC$53-Resum!$AB$53),(L234-Resum!$AB$53))),0)+IF(L234&gt;Resum!$AB$54,Resum!$AD$54*(+IF(L234&gt;Resum!$AC$54,(Resum!$AC$54-Resum!$AB$54),(L234-Resum!$AB$54))),0)+IF(L234&gt;Resum!$AB$55,Resum!$AD$55*(L234-Resum!$AB$55),0))</f>
        <v>0</v>
      </c>
      <c r="N234" s="151">
        <f t="shared" si="54"/>
        <v>0</v>
      </c>
      <c r="O234" s="152">
        <f>N234/Portada!$F$15</f>
        <v>0</v>
      </c>
      <c r="P234" s="23"/>
      <c r="Q234" s="23"/>
      <c r="R234" s="20"/>
      <c r="S234" s="94">
        <f t="shared" si="55"/>
        <v>0</v>
      </c>
      <c r="T234" s="20"/>
      <c r="U234" s="20"/>
      <c r="EC234" s="39">
        <f t="shared" si="56"/>
        <v>0</v>
      </c>
    </row>
    <row r="235" spans="1:133" x14ac:dyDescent="0.25">
      <c r="A235" s="34"/>
      <c r="B235" s="183" t="s">
        <v>371</v>
      </c>
      <c r="C235" s="140"/>
      <c r="D235" s="155"/>
      <c r="E235" s="156"/>
      <c r="F235" s="157"/>
      <c r="G235" s="158"/>
      <c r="H235" s="155"/>
      <c r="I235" s="157"/>
      <c r="J235" s="155"/>
      <c r="K235" s="157"/>
      <c r="L235" s="158"/>
      <c r="M235" s="152">
        <f>+IF(K235="L-TF",IF(L235&lt;Resum!$AD$43,(L235*Resum!$AD$44),Resum!$AD$45),+IF(K235="L-TT",IF(L235&lt;Resum!$AD$47,(L235*Resum!$AD$48),Resum!$AD$49),0))
+IF(K235="A",0,+IF(L235&gt;Resum!$AB$53,Resum!$AD$53*(+IF(L235&gt;Resum!$AC$53,(Resum!$AC$53-Resum!$AB$53),(L235-Resum!$AB$53))),0)+IF(L235&gt;Resum!$AB$54,Resum!$AD$54*(+IF(L235&gt;Resum!$AC$54,(Resum!$AC$54-Resum!$AB$54),(L235-Resum!$AB$54))),0)+IF(L235&gt;Resum!$AB$55,Resum!$AD$55*(L235-Resum!$AB$55),0))</f>
        <v>0</v>
      </c>
      <c r="N235" s="151">
        <f t="shared" si="54"/>
        <v>0</v>
      </c>
      <c r="O235" s="152">
        <f>N235/Portada!$F$15</f>
        <v>0</v>
      </c>
      <c r="P235" s="23"/>
      <c r="Q235" s="23"/>
      <c r="R235" s="20"/>
      <c r="S235" s="94">
        <f t="shared" si="55"/>
        <v>0</v>
      </c>
      <c r="T235" s="20"/>
      <c r="U235" s="20"/>
      <c r="EC235" s="39">
        <f t="shared" si="56"/>
        <v>0</v>
      </c>
    </row>
    <row r="236" spans="1:133" x14ac:dyDescent="0.25">
      <c r="A236" s="34"/>
      <c r="B236" s="144" t="s">
        <v>109</v>
      </c>
      <c r="C236" s="140"/>
      <c r="D236" s="146"/>
      <c r="E236" s="147"/>
      <c r="F236" s="148"/>
      <c r="G236" s="149"/>
      <c r="H236" s="146"/>
      <c r="I236" s="148"/>
      <c r="J236" s="146"/>
      <c r="K236" s="148"/>
      <c r="L236" s="149"/>
      <c r="M236" s="152">
        <f>+IF(K236="L-TF",IF(L236&lt;Resum!$AD$43,(L236*Resum!$AD$44),Resum!$AD$45),+IF(K236="L-TT",IF(L236&lt;Resum!$AD$47,(L236*Resum!$AD$48),Resum!$AD$49),0))
+IF(K236="A",0,+IF(L236&gt;Resum!$AB$53,Resum!$AD$53*(+IF(L236&gt;Resum!$AC$53,(Resum!$AC$53-Resum!$AB$53),(L236-Resum!$AB$53))),0)+IF(L236&gt;Resum!$AB$54,Resum!$AD$54*(+IF(L236&gt;Resum!$AC$54,(Resum!$AC$54-Resum!$AB$54),(L236-Resum!$AB$54))),0)+IF(L236&gt;Resum!$AB$55,Resum!$AD$55*(L236-Resum!$AB$55),0))</f>
        <v>0</v>
      </c>
      <c r="N236" s="151">
        <f t="shared" si="54"/>
        <v>0</v>
      </c>
      <c r="O236" s="152">
        <f>N236/Portada!$F$15</f>
        <v>0</v>
      </c>
      <c r="P236" s="23"/>
      <c r="Q236" s="23"/>
      <c r="R236" s="20"/>
      <c r="S236" s="94">
        <f t="shared" si="55"/>
        <v>0</v>
      </c>
      <c r="T236" s="20"/>
      <c r="U236" s="20"/>
      <c r="EC236" s="39">
        <f t="shared" si="56"/>
        <v>0</v>
      </c>
    </row>
    <row r="237" spans="1:133" ht="15.75" thickBot="1" x14ac:dyDescent="0.3">
      <c r="A237" s="34"/>
      <c r="B237" s="48"/>
      <c r="C237" s="133" t="str">
        <f>"TOTAL " &amp;" " &amp; B229 &amp; " " &amp; (C229)</f>
        <v>TOTAL  04.02. Vestuari</v>
      </c>
      <c r="D237" s="134"/>
      <c r="E237" s="135"/>
      <c r="F237" s="135"/>
      <c r="G237" s="134"/>
      <c r="H237" s="134"/>
      <c r="I237" s="135"/>
      <c r="J237" s="134"/>
      <c r="K237" s="135"/>
      <c r="L237" s="134"/>
      <c r="M237" s="141"/>
      <c r="N237" s="136">
        <f>SUM(N230:N236)</f>
        <v>0</v>
      </c>
      <c r="O237" s="136">
        <f>SUM(O230:O236)</f>
        <v>0</v>
      </c>
      <c r="P237" s="40">
        <f>SUM(P230:P236)</f>
        <v>0</v>
      </c>
      <c r="Q237" s="40">
        <f>SUM(Q230:Q236)</f>
        <v>0</v>
      </c>
      <c r="R237" s="20"/>
      <c r="S237" s="40">
        <f>SUM(S230:S236)</f>
        <v>0</v>
      </c>
      <c r="T237" s="20"/>
      <c r="U237" s="20"/>
      <c r="EC237" s="40">
        <f>SUM(EC230:EC236)</f>
        <v>0</v>
      </c>
    </row>
    <row r="238" spans="1:133" x14ac:dyDescent="0.25">
      <c r="A238" s="20"/>
      <c r="B238" s="42" t="s">
        <v>0</v>
      </c>
      <c r="C238" s="50"/>
      <c r="D238" s="42"/>
      <c r="E238" s="63"/>
      <c r="F238" s="66"/>
      <c r="G238" s="51"/>
      <c r="H238" s="51"/>
      <c r="I238" s="66"/>
      <c r="J238" s="51"/>
      <c r="K238" s="66"/>
      <c r="L238" s="51"/>
      <c r="M238" s="51"/>
      <c r="N238" s="51"/>
      <c r="O238" s="42"/>
      <c r="P238" s="42"/>
      <c r="Q238" s="42"/>
      <c r="R238" s="42"/>
      <c r="S238" s="42"/>
      <c r="T238" s="20"/>
      <c r="U238" s="20"/>
      <c r="EC238" s="51"/>
    </row>
    <row r="239" spans="1:133" x14ac:dyDescent="0.25">
      <c r="A239" s="20"/>
      <c r="B239" s="41" t="s">
        <v>112</v>
      </c>
      <c r="C239" s="34" t="s">
        <v>266</v>
      </c>
      <c r="D239" s="38"/>
      <c r="E239" s="63"/>
      <c r="F239" s="63"/>
      <c r="G239" s="42"/>
      <c r="H239" s="42"/>
      <c r="I239" s="63"/>
      <c r="J239" s="42"/>
      <c r="K239" s="63"/>
      <c r="L239" s="42"/>
      <c r="M239" s="42"/>
      <c r="N239" s="42"/>
      <c r="O239" s="42"/>
      <c r="P239" s="42"/>
      <c r="Q239" s="42"/>
      <c r="R239" s="42"/>
      <c r="S239" s="42"/>
      <c r="T239" s="20"/>
      <c r="U239" s="20"/>
      <c r="EC239" s="42"/>
    </row>
    <row r="240" spans="1:133" x14ac:dyDescent="0.25">
      <c r="A240" s="34"/>
      <c r="B240" s="160" t="s">
        <v>372</v>
      </c>
      <c r="C240" s="160" t="s">
        <v>576</v>
      </c>
      <c r="D240" s="162"/>
      <c r="E240" s="163"/>
      <c r="F240" s="164"/>
      <c r="G240" s="165"/>
      <c r="H240" s="162"/>
      <c r="I240" s="164"/>
      <c r="J240" s="162"/>
      <c r="K240" s="164"/>
      <c r="L240" s="165"/>
      <c r="M240" s="168">
        <f>+IF(K240="L-TF",IF(L240&lt;Resum!$AD$43,(L240*Resum!$AD$44),Resum!$AD$45),+IF(K240="L-TT",IF(L240&lt;Resum!$AD$47,(L240*Resum!$AD$48),Resum!$AD$49),0))
+IF(K240="A",0,+IF(L240&gt;Resum!$AB$53,Resum!$AD$53*(+IF(L240&gt;Resum!$AC$53,(Resum!$AC$53-Resum!$AB$53),(L240-Resum!$AB$53))),0)+IF(L240&gt;Resum!$AB$54,Resum!$AD$54*(+IF(L240&gt;Resum!$AC$54,(Resum!$AC$54-Resum!$AB$54),(L240-Resum!$AB$54))),0)+IF(L240&gt;Resum!$AB$55,Resum!$AD$55*(L240-Resum!$AB$55),0))</f>
        <v>0</v>
      </c>
      <c r="N240" s="167">
        <f t="shared" ref="N240:N245" si="57">(IF(G240=0,1,G240)*IF(I240=0,1,I240)*L240 )+M240*IF(G240=0,1,G240)*IF(I240=0,1,I240)</f>
        <v>0</v>
      </c>
      <c r="O240" s="168">
        <f>N240/Portada!$F$15</f>
        <v>0</v>
      </c>
      <c r="P240" s="23"/>
      <c r="Q240" s="23"/>
      <c r="R240" s="20"/>
      <c r="S240" s="94">
        <f t="shared" ref="S240:S245" si="58">M240*IF(G240=0,1,G240)*IF(I240=0,1,I240)</f>
        <v>0</v>
      </c>
      <c r="T240" s="20"/>
      <c r="U240" s="20"/>
      <c r="EC240" s="39">
        <f t="shared" ref="EC240:EC245" si="59">(IF(G240=0,1,G240)*IF(I240=0,1,I240)*L240 )+M240*IF(G240=0,1,G240)*IF(I240=0,1,I240)</f>
        <v>0</v>
      </c>
    </row>
    <row r="241" spans="1:133" x14ac:dyDescent="0.25">
      <c r="B241" s="183" t="s">
        <v>114</v>
      </c>
      <c r="C241" s="184" t="s">
        <v>577</v>
      </c>
      <c r="D241" s="155"/>
      <c r="E241" s="156"/>
      <c r="F241" s="157"/>
      <c r="G241" s="158"/>
      <c r="H241" s="155"/>
      <c r="I241" s="157"/>
      <c r="J241" s="155"/>
      <c r="K241" s="157"/>
      <c r="L241" s="158"/>
      <c r="M241" s="152">
        <f>+IF(K241="L-TF",IF(L241&lt;Resum!$AD$43,(L241*Resum!$AD$44),Resum!$AD$45),+IF(K241="L-TT",IF(L241&lt;Resum!$AD$47,(L241*Resum!$AD$48),Resum!$AD$49),0))
+IF(K241="A",0,+IF(L241&gt;Resum!$AB$53,Resum!$AD$53*(+IF(L241&gt;Resum!$AC$53,(Resum!$AC$53-Resum!$AB$53),(L241-Resum!$AB$53))),0)+IF(L241&gt;Resum!$AB$54,Resum!$AD$54*(+IF(L241&gt;Resum!$AC$54,(Resum!$AC$54-Resum!$AB$54),(L241-Resum!$AB$54))),0)+IF(L241&gt;Resum!$AB$55,Resum!$AD$55*(L241-Resum!$AB$55),0))</f>
        <v>0</v>
      </c>
      <c r="N241" s="151">
        <f t="shared" si="57"/>
        <v>0</v>
      </c>
      <c r="O241" s="152">
        <f>N241/Portada!$F$15</f>
        <v>0</v>
      </c>
      <c r="P241" s="23"/>
      <c r="Q241" s="23"/>
      <c r="R241" s="20"/>
      <c r="S241" s="94">
        <f t="shared" si="58"/>
        <v>0</v>
      </c>
      <c r="T241" s="20"/>
      <c r="U241" s="20"/>
      <c r="EC241" s="39">
        <f t="shared" si="59"/>
        <v>0</v>
      </c>
    </row>
    <row r="242" spans="1:133" x14ac:dyDescent="0.25">
      <c r="A242" s="34"/>
      <c r="B242" s="144" t="s">
        <v>373</v>
      </c>
      <c r="C242" s="144" t="s">
        <v>578</v>
      </c>
      <c r="D242" s="146"/>
      <c r="E242" s="147"/>
      <c r="F242" s="148"/>
      <c r="G242" s="149"/>
      <c r="H242" s="146"/>
      <c r="I242" s="148"/>
      <c r="J242" s="146"/>
      <c r="K242" s="148"/>
      <c r="L242" s="149"/>
      <c r="M242" s="152">
        <f>+IF(K242="L-TF",IF(L242&lt;Resum!$AD$43,(L242*Resum!$AD$44),Resum!$AD$45),+IF(K242="L-TT",IF(L242&lt;Resum!$AD$47,(L242*Resum!$AD$48),Resum!$AD$49),0))
+IF(K242="A",0,+IF(L242&gt;Resum!$AB$53,Resum!$AD$53*(+IF(L242&gt;Resum!$AC$53,(Resum!$AC$53-Resum!$AB$53),(L242-Resum!$AB$53))),0)+IF(L242&gt;Resum!$AB$54,Resum!$AD$54*(+IF(L242&gt;Resum!$AC$54,(Resum!$AC$54-Resum!$AB$54),(L242-Resum!$AB$54))),0)+IF(L242&gt;Resum!$AB$55,Resum!$AD$55*(L242-Resum!$AB$55),0))</f>
        <v>0</v>
      </c>
      <c r="N242" s="151">
        <f t="shared" si="57"/>
        <v>0</v>
      </c>
      <c r="O242" s="152">
        <f>N242/Portada!$F$15</f>
        <v>0</v>
      </c>
      <c r="P242" s="23"/>
      <c r="Q242" s="23"/>
      <c r="R242" s="20"/>
      <c r="S242" s="94">
        <f t="shared" si="58"/>
        <v>0</v>
      </c>
      <c r="T242" s="20"/>
      <c r="U242" s="20"/>
      <c r="EC242" s="39">
        <f t="shared" si="59"/>
        <v>0</v>
      </c>
    </row>
    <row r="243" spans="1:133" x14ac:dyDescent="0.25">
      <c r="A243" s="34"/>
      <c r="B243" s="183" t="s">
        <v>374</v>
      </c>
      <c r="C243" s="143"/>
      <c r="D243" s="155"/>
      <c r="E243" s="156"/>
      <c r="F243" s="157"/>
      <c r="G243" s="158"/>
      <c r="H243" s="155"/>
      <c r="I243" s="157"/>
      <c r="J243" s="155"/>
      <c r="K243" s="157"/>
      <c r="L243" s="158"/>
      <c r="M243" s="152">
        <f>+IF(K243="L-TF",IF(L243&lt;Resum!$AD$43,(L243*Resum!$AD$44),Resum!$AD$45),+IF(K243="L-TT",IF(L243&lt;Resum!$AD$47,(L243*Resum!$AD$48),Resum!$AD$49),0))
+IF(K243="A",0,+IF(L243&gt;Resum!$AB$53,Resum!$AD$53*(+IF(L243&gt;Resum!$AC$53,(Resum!$AC$53-Resum!$AB$53),(L243-Resum!$AB$53))),0)+IF(L243&gt;Resum!$AB$54,Resum!$AD$54*(+IF(L243&gt;Resum!$AC$54,(Resum!$AC$54-Resum!$AB$54),(L243-Resum!$AB$54))),0)+IF(L243&gt;Resum!$AB$55,Resum!$AD$55*(L243-Resum!$AB$55),0))</f>
        <v>0</v>
      </c>
      <c r="N243" s="151">
        <f t="shared" si="57"/>
        <v>0</v>
      </c>
      <c r="O243" s="152">
        <f>N243/Portada!$F$15</f>
        <v>0</v>
      </c>
      <c r="P243" s="23"/>
      <c r="Q243" s="23"/>
      <c r="R243" s="20"/>
      <c r="S243" s="94">
        <f t="shared" si="58"/>
        <v>0</v>
      </c>
      <c r="T243" s="20"/>
      <c r="U243" s="20"/>
      <c r="EC243" s="39">
        <f t="shared" si="59"/>
        <v>0</v>
      </c>
    </row>
    <row r="244" spans="1:133" x14ac:dyDescent="0.25">
      <c r="A244" s="34"/>
      <c r="B244" s="144" t="s">
        <v>375</v>
      </c>
      <c r="C244" s="140"/>
      <c r="D244" s="146"/>
      <c r="E244" s="147"/>
      <c r="F244" s="148"/>
      <c r="G244" s="149"/>
      <c r="H244" s="146"/>
      <c r="I244" s="148"/>
      <c r="J244" s="146"/>
      <c r="K244" s="148"/>
      <c r="L244" s="149"/>
      <c r="M244" s="152">
        <f>+IF(K244="L-TF",IF(L244&lt;Resum!$AD$43,(L244*Resum!$AD$44),Resum!$AD$45),+IF(K244="L-TT",IF(L244&lt;Resum!$AD$47,(L244*Resum!$AD$48),Resum!$AD$49),0))
+IF(K244="A",0,+IF(L244&gt;Resum!$AB$53,Resum!$AD$53*(+IF(L244&gt;Resum!$AC$53,(Resum!$AC$53-Resum!$AB$53),(L244-Resum!$AB$53))),0)+IF(L244&gt;Resum!$AB$54,Resum!$AD$54*(+IF(L244&gt;Resum!$AC$54,(Resum!$AC$54-Resum!$AB$54),(L244-Resum!$AB$54))),0)+IF(L244&gt;Resum!$AB$55,Resum!$AD$55*(L244-Resum!$AB$55),0))</f>
        <v>0</v>
      </c>
      <c r="N244" s="151">
        <f t="shared" si="57"/>
        <v>0</v>
      </c>
      <c r="O244" s="152">
        <f>N244/Portada!$F$15</f>
        <v>0</v>
      </c>
      <c r="P244" s="23"/>
      <c r="Q244" s="23"/>
      <c r="R244" s="20"/>
      <c r="S244" s="94">
        <f t="shared" si="58"/>
        <v>0</v>
      </c>
      <c r="T244" s="20"/>
      <c r="U244" s="20"/>
      <c r="EC244" s="39">
        <f t="shared" si="59"/>
        <v>0</v>
      </c>
    </row>
    <row r="245" spans="1:133" x14ac:dyDescent="0.25">
      <c r="A245" s="34"/>
      <c r="B245" s="183" t="s">
        <v>376</v>
      </c>
      <c r="C245" s="140"/>
      <c r="D245" s="155"/>
      <c r="E245" s="156"/>
      <c r="F245" s="157"/>
      <c r="G245" s="158"/>
      <c r="H245" s="155"/>
      <c r="I245" s="157"/>
      <c r="J245" s="155"/>
      <c r="K245" s="157"/>
      <c r="L245" s="158"/>
      <c r="M245" s="152">
        <f>+IF(K245="L-TF",IF(L245&lt;Resum!$AD$43,(L245*Resum!$AD$44),Resum!$AD$45),+IF(K245="L-TT",IF(L245&lt;Resum!$AD$47,(L245*Resum!$AD$48),Resum!$AD$49),0))
+IF(K245="A",0,+IF(L245&gt;Resum!$AB$53,Resum!$AD$53*(+IF(L245&gt;Resum!$AC$53,(Resum!$AC$53-Resum!$AB$53),(L245-Resum!$AB$53))),0)+IF(L245&gt;Resum!$AB$54,Resum!$AD$54*(+IF(L245&gt;Resum!$AC$54,(Resum!$AC$54-Resum!$AB$54),(L245-Resum!$AB$54))),0)+IF(L245&gt;Resum!$AB$55,Resum!$AD$55*(L245-Resum!$AB$55),0))</f>
        <v>0</v>
      </c>
      <c r="N245" s="151">
        <f t="shared" si="57"/>
        <v>0</v>
      </c>
      <c r="O245" s="152">
        <f>N245/Portada!$F$15</f>
        <v>0</v>
      </c>
      <c r="P245" s="23"/>
      <c r="Q245" s="23"/>
      <c r="R245" s="20"/>
      <c r="S245" s="94">
        <f t="shared" si="58"/>
        <v>0</v>
      </c>
      <c r="T245" s="20"/>
      <c r="U245" s="20"/>
      <c r="EC245" s="39">
        <f t="shared" si="59"/>
        <v>0</v>
      </c>
    </row>
    <row r="246" spans="1:133" ht="15.75" thickBot="1" x14ac:dyDescent="0.3">
      <c r="A246" s="34"/>
      <c r="B246" s="48"/>
      <c r="C246" s="133" t="str">
        <f>"TOTAL " &amp;" " &amp; B239 &amp; " " &amp; (C239)</f>
        <v>TOTAL  04.03. Maquillatge i perruqueria</v>
      </c>
      <c r="D246" s="134"/>
      <c r="E246" s="135"/>
      <c r="F246" s="135"/>
      <c r="G246" s="134"/>
      <c r="H246" s="134"/>
      <c r="I246" s="135"/>
      <c r="J246" s="134"/>
      <c r="K246" s="135"/>
      <c r="L246" s="134"/>
      <c r="M246" s="141"/>
      <c r="N246" s="136">
        <f>SUM(N240:N245)</f>
        <v>0</v>
      </c>
      <c r="O246" s="136">
        <f>SUM(O240:O245)</f>
        <v>0</v>
      </c>
      <c r="P246" s="40">
        <f>SUM(P240:P245)</f>
        <v>0</v>
      </c>
      <c r="Q246" s="40">
        <f>SUM(Q240:Q245)</f>
        <v>0</v>
      </c>
      <c r="R246" s="20"/>
      <c r="S246" s="40">
        <f>SUM(S240:S245)</f>
        <v>0</v>
      </c>
      <c r="T246" s="20"/>
      <c r="U246" s="20"/>
      <c r="EC246" s="40">
        <f>SUM(EC240:EC245)</f>
        <v>0</v>
      </c>
    </row>
    <row r="247" spans="1:133" x14ac:dyDescent="0.25">
      <c r="A247" s="20"/>
      <c r="B247" s="42" t="s">
        <v>0</v>
      </c>
      <c r="C247" s="50"/>
      <c r="D247" s="42"/>
      <c r="E247" s="63"/>
      <c r="F247" s="66"/>
      <c r="G247" s="51"/>
      <c r="H247" s="51"/>
      <c r="I247" s="66"/>
      <c r="J247" s="51"/>
      <c r="K247" s="66"/>
      <c r="L247" s="51"/>
      <c r="M247" s="51"/>
      <c r="N247" s="51"/>
      <c r="O247" s="42"/>
      <c r="P247" s="42"/>
      <c r="Q247" s="42"/>
      <c r="R247" s="42"/>
      <c r="S247" s="42"/>
      <c r="T247" s="20"/>
      <c r="U247" s="20"/>
      <c r="EC247" s="51"/>
    </row>
    <row r="248" spans="1:133" x14ac:dyDescent="0.25">
      <c r="A248" s="20"/>
      <c r="B248" s="41" t="s">
        <v>116</v>
      </c>
      <c r="C248" s="34" t="s">
        <v>267</v>
      </c>
      <c r="D248" s="38"/>
      <c r="E248" s="63"/>
      <c r="F248" s="63"/>
      <c r="G248" s="42"/>
      <c r="H248" s="42"/>
      <c r="I248" s="63"/>
      <c r="J248" s="42"/>
      <c r="K248" s="63"/>
      <c r="L248" s="42"/>
      <c r="M248" s="42"/>
      <c r="N248" s="42"/>
      <c r="O248" s="42"/>
      <c r="P248" s="42"/>
      <c r="Q248" s="42"/>
      <c r="R248" s="42"/>
      <c r="S248" s="42"/>
      <c r="T248" s="20"/>
      <c r="U248" s="20"/>
      <c r="EC248" s="42"/>
    </row>
    <row r="249" spans="1:133" x14ac:dyDescent="0.25">
      <c r="A249" s="34"/>
      <c r="B249" s="160" t="s">
        <v>377</v>
      </c>
      <c r="C249" s="160" t="s">
        <v>584</v>
      </c>
      <c r="D249" s="162"/>
      <c r="E249" s="163"/>
      <c r="F249" s="164"/>
      <c r="G249" s="165"/>
      <c r="H249" s="162"/>
      <c r="I249" s="164"/>
      <c r="J249" s="162"/>
      <c r="K249" s="164"/>
      <c r="L249" s="165"/>
      <c r="M249" s="168">
        <f>+IF(K249="L-TF",IF(L249&lt;Resum!$AD$43,(L249*Resum!$AD$44),Resum!$AD$45),+IF(K249="L-TT",IF(L249&lt;Resum!$AD$47,(L249*Resum!$AD$48),Resum!$AD$49),0))
+IF(K249="A",0,+IF(L249&gt;Resum!$AB$53,Resum!$AD$53*(+IF(L249&gt;Resum!$AC$53,(Resum!$AC$53-Resum!$AB$53),(L249-Resum!$AB$53))),0)+IF(L249&gt;Resum!$AB$54,Resum!$AD$54*(+IF(L249&gt;Resum!$AC$54,(Resum!$AC$54-Resum!$AB$54),(L249-Resum!$AB$54))),0)+IF(L249&gt;Resum!$AB$55,Resum!$AD$55*(L249-Resum!$AB$55),0))</f>
        <v>0</v>
      </c>
      <c r="N249" s="167">
        <f t="shared" ref="N249:N254" si="60">(IF(G249=0,1,G249)*IF(I249=0,1,I249)*L249 )+M249*IF(G249=0,1,G249)*IF(I249=0,1,I249)</f>
        <v>0</v>
      </c>
      <c r="O249" s="168">
        <f>N249/Portada!$F$15</f>
        <v>0</v>
      </c>
      <c r="P249" s="23"/>
      <c r="Q249" s="23"/>
      <c r="R249" s="20"/>
      <c r="S249" s="94">
        <f t="shared" ref="S249:S254" si="61">M249*IF(G249=0,1,G249)*IF(I249=0,1,I249)</f>
        <v>0</v>
      </c>
      <c r="T249" s="20"/>
      <c r="U249" s="20"/>
      <c r="EC249" s="39">
        <f t="shared" ref="EC249:EC254" si="62">(IF(G249=0,1,G249)*IF(I249=0,1,I249)*L249 )+M249*IF(G249=0,1,G249)*IF(I249=0,1,I249)</f>
        <v>0</v>
      </c>
    </row>
    <row r="250" spans="1:133" x14ac:dyDescent="0.25">
      <c r="B250" s="183" t="s">
        <v>378</v>
      </c>
      <c r="C250" s="184" t="s">
        <v>268</v>
      </c>
      <c r="D250" s="155"/>
      <c r="E250" s="156"/>
      <c r="F250" s="157"/>
      <c r="G250" s="158"/>
      <c r="H250" s="155"/>
      <c r="I250" s="157"/>
      <c r="J250" s="155"/>
      <c r="K250" s="157"/>
      <c r="L250" s="158"/>
      <c r="M250" s="152">
        <f>+IF(K250="L-TF",IF(L250&lt;Resum!$AD$43,(L250*Resum!$AD$44),Resum!$AD$45),+IF(K250="L-TT",IF(L250&lt;Resum!$AD$47,(L250*Resum!$AD$48),Resum!$AD$49),0))
+IF(K250="A",0,+IF(L250&gt;Resum!$AB$53,Resum!$AD$53*(+IF(L250&gt;Resum!$AC$53,(Resum!$AC$53-Resum!$AB$53),(L250-Resum!$AB$53))),0)+IF(L250&gt;Resum!$AB$54,Resum!$AD$54*(+IF(L250&gt;Resum!$AC$54,(Resum!$AC$54-Resum!$AB$54),(L250-Resum!$AB$54))),0)+IF(L250&gt;Resum!$AB$55,Resum!$AD$55*(L250-Resum!$AB$55),0))</f>
        <v>0</v>
      </c>
      <c r="N250" s="151">
        <f t="shared" si="60"/>
        <v>0</v>
      </c>
      <c r="O250" s="152">
        <f>N250/Portada!$F$15</f>
        <v>0</v>
      </c>
      <c r="P250" s="23"/>
      <c r="Q250" s="23"/>
      <c r="R250" s="20"/>
      <c r="S250" s="94">
        <f t="shared" si="61"/>
        <v>0</v>
      </c>
      <c r="T250" s="20"/>
      <c r="U250" s="20"/>
      <c r="EC250" s="39">
        <f t="shared" si="62"/>
        <v>0</v>
      </c>
    </row>
    <row r="251" spans="1:133" x14ac:dyDescent="0.25">
      <c r="A251" s="34"/>
      <c r="B251" s="144" t="s">
        <v>379</v>
      </c>
      <c r="C251" s="145" t="s">
        <v>269</v>
      </c>
      <c r="D251" s="146"/>
      <c r="E251" s="147"/>
      <c r="F251" s="148"/>
      <c r="G251" s="149"/>
      <c r="H251" s="146"/>
      <c r="I251" s="148"/>
      <c r="J251" s="146"/>
      <c r="K251" s="148"/>
      <c r="L251" s="149"/>
      <c r="M251" s="152">
        <f>+IF(K251="L-TF",IF(L251&lt;Resum!$AD$43,(L251*Resum!$AD$44),Resum!$AD$45),+IF(K251="L-TT",IF(L251&lt;Resum!$AD$47,(L251*Resum!$AD$48),Resum!$AD$49),0))
+IF(K251="A",0,+IF(L251&gt;Resum!$AB$53,Resum!$AD$53*(+IF(L251&gt;Resum!$AC$53,(Resum!$AC$53-Resum!$AB$53),(L251-Resum!$AB$53))),0)+IF(L251&gt;Resum!$AB$54,Resum!$AD$54*(+IF(L251&gt;Resum!$AC$54,(Resum!$AC$54-Resum!$AB$54),(L251-Resum!$AB$54))),0)+IF(L251&gt;Resum!$AB$55,Resum!$AD$55*(L251-Resum!$AB$55),0))</f>
        <v>0</v>
      </c>
      <c r="N251" s="151">
        <f t="shared" si="60"/>
        <v>0</v>
      </c>
      <c r="O251" s="152">
        <f>N251/Portada!$F$15</f>
        <v>0</v>
      </c>
      <c r="P251" s="23"/>
      <c r="Q251" s="23"/>
      <c r="R251" s="20"/>
      <c r="S251" s="94">
        <f t="shared" si="61"/>
        <v>0</v>
      </c>
      <c r="T251" s="20"/>
      <c r="U251" s="20"/>
      <c r="EC251" s="39">
        <f t="shared" si="62"/>
        <v>0</v>
      </c>
    </row>
    <row r="252" spans="1:133" x14ac:dyDescent="0.25">
      <c r="A252" s="34"/>
      <c r="B252" s="183" t="s">
        <v>380</v>
      </c>
      <c r="C252" s="140"/>
      <c r="D252" s="155"/>
      <c r="E252" s="156"/>
      <c r="F252" s="157"/>
      <c r="G252" s="158"/>
      <c r="H252" s="155"/>
      <c r="I252" s="157"/>
      <c r="J252" s="155"/>
      <c r="K252" s="157"/>
      <c r="L252" s="158"/>
      <c r="M252" s="152">
        <f>+IF(K252="L-TF",IF(L252&lt;Resum!$AD$43,(L252*Resum!$AD$44),Resum!$AD$45),+IF(K252="L-TT",IF(L252&lt;Resum!$AD$47,(L252*Resum!$AD$48),Resum!$AD$49),0))
+IF(K252="A",0,+IF(L252&gt;Resum!$AB$53,Resum!$AD$53*(+IF(L252&gt;Resum!$AC$53,(Resum!$AC$53-Resum!$AB$53),(L252-Resum!$AB$53))),0)+IF(L252&gt;Resum!$AB$54,Resum!$AD$54*(+IF(L252&gt;Resum!$AC$54,(Resum!$AC$54-Resum!$AB$54),(L252-Resum!$AB$54))),0)+IF(L252&gt;Resum!$AB$55,Resum!$AD$55*(L252-Resum!$AB$55),0))</f>
        <v>0</v>
      </c>
      <c r="N252" s="151">
        <f t="shared" si="60"/>
        <v>0</v>
      </c>
      <c r="O252" s="152">
        <f>N252/Portada!$F$15</f>
        <v>0</v>
      </c>
      <c r="P252" s="23"/>
      <c r="Q252" s="23"/>
      <c r="R252" s="20"/>
      <c r="S252" s="94">
        <f t="shared" si="61"/>
        <v>0</v>
      </c>
      <c r="T252" s="20"/>
      <c r="U252" s="20"/>
      <c r="EC252" s="39">
        <f t="shared" si="62"/>
        <v>0</v>
      </c>
    </row>
    <row r="253" spans="1:133" x14ac:dyDescent="0.25">
      <c r="A253" s="34"/>
      <c r="B253" s="144" t="s">
        <v>381</v>
      </c>
      <c r="C253" s="140"/>
      <c r="D253" s="146"/>
      <c r="E253" s="147"/>
      <c r="F253" s="148"/>
      <c r="G253" s="149"/>
      <c r="H253" s="146"/>
      <c r="I253" s="148"/>
      <c r="J253" s="146"/>
      <c r="K253" s="148"/>
      <c r="L253" s="149"/>
      <c r="M253" s="152">
        <f>+IF(K253="L-TF",IF(L253&lt;Resum!$AD$43,(L253*Resum!$AD$44),Resum!$AD$45),+IF(K253="L-TT",IF(L253&lt;Resum!$AD$47,(L253*Resum!$AD$48),Resum!$AD$49),0))
+IF(K253="A",0,+IF(L253&gt;Resum!$AB$53,Resum!$AD$53*(+IF(L253&gt;Resum!$AC$53,(Resum!$AC$53-Resum!$AB$53),(L253-Resum!$AB$53))),0)+IF(L253&gt;Resum!$AB$54,Resum!$AD$54*(+IF(L253&gt;Resum!$AC$54,(Resum!$AC$54-Resum!$AB$54),(L253-Resum!$AB$54))),0)+IF(L253&gt;Resum!$AB$55,Resum!$AD$55*(L253-Resum!$AB$55),0))</f>
        <v>0</v>
      </c>
      <c r="N253" s="151">
        <f t="shared" si="60"/>
        <v>0</v>
      </c>
      <c r="O253" s="152">
        <f>N253/Portada!$F$15</f>
        <v>0</v>
      </c>
      <c r="P253" s="23"/>
      <c r="Q253" s="23"/>
      <c r="R253" s="20"/>
      <c r="S253" s="94">
        <f t="shared" si="61"/>
        <v>0</v>
      </c>
      <c r="T253" s="20"/>
      <c r="U253" s="20"/>
      <c r="EC253" s="39">
        <f t="shared" si="62"/>
        <v>0</v>
      </c>
    </row>
    <row r="254" spans="1:133" x14ac:dyDescent="0.25">
      <c r="A254" s="34"/>
      <c r="B254" s="183" t="s">
        <v>382</v>
      </c>
      <c r="C254" s="140"/>
      <c r="D254" s="155"/>
      <c r="E254" s="156"/>
      <c r="F254" s="157"/>
      <c r="G254" s="158"/>
      <c r="H254" s="155"/>
      <c r="I254" s="157"/>
      <c r="J254" s="155"/>
      <c r="K254" s="157"/>
      <c r="L254" s="158"/>
      <c r="M254" s="152">
        <f>+IF(K254="L-TF",IF(L254&lt;Resum!$AD$43,(L254*Resum!$AD$44),Resum!$AD$45),+IF(K254="L-TT",IF(L254&lt;Resum!$AD$47,(L254*Resum!$AD$48),Resum!$AD$49),0))
+IF(K254="A",0,+IF(L254&gt;Resum!$AB$53,Resum!$AD$53*(+IF(L254&gt;Resum!$AC$53,(Resum!$AC$53-Resum!$AB$53),(L254-Resum!$AB$53))),0)+IF(L254&gt;Resum!$AB$54,Resum!$AD$54*(+IF(L254&gt;Resum!$AC$54,(Resum!$AC$54-Resum!$AB$54),(L254-Resum!$AB$54))),0)+IF(L254&gt;Resum!$AB$55,Resum!$AD$55*(L254-Resum!$AB$55),0))</f>
        <v>0</v>
      </c>
      <c r="N254" s="151">
        <f t="shared" si="60"/>
        <v>0</v>
      </c>
      <c r="O254" s="152">
        <f>N254/Portada!$F$15</f>
        <v>0</v>
      </c>
      <c r="P254" s="23"/>
      <c r="Q254" s="23"/>
      <c r="R254" s="20"/>
      <c r="S254" s="94">
        <f t="shared" si="61"/>
        <v>0</v>
      </c>
      <c r="T254" s="20"/>
      <c r="U254" s="20"/>
      <c r="EC254" s="39">
        <f t="shared" si="62"/>
        <v>0</v>
      </c>
    </row>
    <row r="255" spans="1:133" ht="15.75" thickBot="1" x14ac:dyDescent="0.3">
      <c r="A255" s="34"/>
      <c r="B255" s="48"/>
      <c r="C255" s="133" t="str">
        <f>"TOTAL " &amp;" " &amp; B248 &amp; " " &amp; (C248)</f>
        <v>TOTAL  04.04. Sò i efectes</v>
      </c>
      <c r="D255" s="134"/>
      <c r="E255" s="135"/>
      <c r="F255" s="135"/>
      <c r="G255" s="134"/>
      <c r="H255" s="134"/>
      <c r="I255" s="135"/>
      <c r="J255" s="134"/>
      <c r="K255" s="135"/>
      <c r="L255" s="134"/>
      <c r="M255" s="141"/>
      <c r="N255" s="136">
        <f>SUM(N249:N254)</f>
        <v>0</v>
      </c>
      <c r="O255" s="136">
        <f>SUM(O249:O254)</f>
        <v>0</v>
      </c>
      <c r="P255" s="40">
        <f>SUM(P249:P254)</f>
        <v>0</v>
      </c>
      <c r="Q255" s="40">
        <f>SUM(Q249:Q254)</f>
        <v>0</v>
      </c>
      <c r="R255" s="20"/>
      <c r="S255" s="40">
        <f>SUM(S249:S254)</f>
        <v>0</v>
      </c>
      <c r="T255" s="20"/>
      <c r="U255" s="20"/>
      <c r="EC255" s="40">
        <f>SUM(EC249:EC254)</f>
        <v>0</v>
      </c>
    </row>
    <row r="256" spans="1:133" x14ac:dyDescent="0.25">
      <c r="A256" s="34"/>
      <c r="B256" s="42" t="s">
        <v>0</v>
      </c>
      <c r="C256" s="50"/>
      <c r="D256" s="42"/>
      <c r="E256" s="63"/>
      <c r="F256" s="66"/>
      <c r="G256" s="51"/>
      <c r="H256" s="51"/>
      <c r="I256" s="66"/>
      <c r="J256" s="51"/>
      <c r="K256" s="66"/>
      <c r="L256" s="51"/>
      <c r="M256" s="51"/>
      <c r="N256" s="51"/>
      <c r="O256" s="42"/>
      <c r="P256" s="42"/>
      <c r="Q256" s="42"/>
      <c r="R256" s="42"/>
      <c r="S256" s="42"/>
      <c r="T256" s="20"/>
      <c r="U256" s="20"/>
      <c r="EC256" s="51"/>
    </row>
    <row r="257" spans="1:133" x14ac:dyDescent="0.25">
      <c r="A257" s="20"/>
      <c r="B257" s="41" t="s">
        <v>117</v>
      </c>
      <c r="C257" s="34" t="s">
        <v>270</v>
      </c>
      <c r="D257" s="38"/>
      <c r="E257" s="63"/>
      <c r="F257" s="63"/>
      <c r="G257" s="42"/>
      <c r="H257" s="42"/>
      <c r="I257" s="63"/>
      <c r="J257" s="42"/>
      <c r="K257" s="63"/>
      <c r="L257" s="42"/>
      <c r="M257" s="42"/>
      <c r="N257" s="42"/>
      <c r="O257" s="42"/>
      <c r="P257" s="42"/>
      <c r="Q257" s="42"/>
      <c r="R257" s="42"/>
      <c r="S257" s="42"/>
      <c r="T257" s="20"/>
      <c r="U257" s="20"/>
      <c r="EC257" s="42"/>
    </row>
    <row r="258" spans="1:133" x14ac:dyDescent="0.25">
      <c r="A258" s="34"/>
      <c r="B258" s="160" t="s">
        <v>118</v>
      </c>
      <c r="C258" s="161" t="s">
        <v>93</v>
      </c>
      <c r="D258" s="162"/>
      <c r="E258" s="163"/>
      <c r="F258" s="164"/>
      <c r="G258" s="165"/>
      <c r="H258" s="162"/>
      <c r="I258" s="164"/>
      <c r="J258" s="162"/>
      <c r="K258" s="164"/>
      <c r="L258" s="165"/>
      <c r="M258" s="168">
        <f>+IF(K258="L-TF",IF(L258&lt;Resum!$AD$43,(L258*Resum!$AD$44),Resum!$AD$45),+IF(K258="L-TT",IF(L258&lt;Resum!$AD$47,(L258*Resum!$AD$48),Resum!$AD$49),0))
+IF(K258="A",0,+IF(L258&gt;Resum!$AB$53,Resum!$AD$53*(+IF(L258&gt;Resum!$AC$53,(Resum!$AC$53-Resum!$AB$53),(L258-Resum!$AB$53))),0)+IF(L258&gt;Resum!$AB$54,Resum!$AD$54*(+IF(L258&gt;Resum!$AC$54,(Resum!$AC$54-Resum!$AB$54),(L258-Resum!$AB$54))),0)+IF(L258&gt;Resum!$AB$55,Resum!$AD$55*(L258-Resum!$AB$55),0))</f>
        <v>0</v>
      </c>
      <c r="N258" s="167">
        <f t="shared" ref="N258:N263" si="63">(IF(G258=0,1,G258)*IF(I258=0,1,I258)*L258 )+M258*IF(G258=0,1,G258)*IF(I258=0,1,I258)</f>
        <v>0</v>
      </c>
      <c r="O258" s="168">
        <f>N258/Portada!$F$15</f>
        <v>0</v>
      </c>
      <c r="P258" s="23"/>
      <c r="Q258" s="23"/>
      <c r="R258" s="20"/>
      <c r="S258" s="94">
        <f t="shared" ref="S258:S263" si="64">M258*IF(G258=0,1,G258)*IF(I258=0,1,I258)</f>
        <v>0</v>
      </c>
      <c r="T258" s="20"/>
      <c r="U258" s="20"/>
      <c r="EC258" s="39">
        <f t="shared" ref="EC258:EC263" si="65">(IF(G258=0,1,G258)*IF(I258=0,1,I258)*L258 )+M258*IF(G258=0,1,G258)*IF(I258=0,1,I258)</f>
        <v>0</v>
      </c>
    </row>
    <row r="259" spans="1:133" x14ac:dyDescent="0.25">
      <c r="B259" s="183" t="s">
        <v>120</v>
      </c>
      <c r="C259" s="184" t="s">
        <v>485</v>
      </c>
      <c r="D259" s="155"/>
      <c r="E259" s="156"/>
      <c r="F259" s="157"/>
      <c r="G259" s="158"/>
      <c r="H259" s="155"/>
      <c r="I259" s="157"/>
      <c r="J259" s="155"/>
      <c r="K259" s="157"/>
      <c r="L259" s="158"/>
      <c r="M259" s="152">
        <f>+IF(K259="L-TF",IF(L259&lt;Resum!$AD$43,(L259*Resum!$AD$44),Resum!$AD$45),+IF(K259="L-TT",IF(L259&lt;Resum!$AD$47,(L259*Resum!$AD$48),Resum!$AD$49),0))
+IF(K259="A",0,+IF(L259&gt;Resum!$AB$53,Resum!$AD$53*(+IF(L259&gt;Resum!$AC$53,(Resum!$AC$53-Resum!$AB$53),(L259-Resum!$AB$53))),0)+IF(L259&gt;Resum!$AB$54,Resum!$AD$54*(+IF(L259&gt;Resum!$AC$54,(Resum!$AC$54-Resum!$AB$54),(L259-Resum!$AB$54))),0)+IF(L259&gt;Resum!$AB$55,Resum!$AD$55*(L259-Resum!$AB$55),0))</f>
        <v>0</v>
      </c>
      <c r="N259" s="151">
        <f t="shared" si="63"/>
        <v>0</v>
      </c>
      <c r="O259" s="152">
        <f>N259/Portada!$F$15</f>
        <v>0</v>
      </c>
      <c r="P259" s="23"/>
      <c r="Q259" s="23"/>
      <c r="R259" s="20"/>
      <c r="S259" s="94">
        <f t="shared" si="64"/>
        <v>0</v>
      </c>
      <c r="T259" s="20"/>
      <c r="U259" s="20"/>
      <c r="EC259" s="39">
        <f t="shared" si="65"/>
        <v>0</v>
      </c>
    </row>
    <row r="260" spans="1:133" x14ac:dyDescent="0.25">
      <c r="A260" s="34"/>
      <c r="B260" s="144" t="s">
        <v>122</v>
      </c>
      <c r="C260" s="143"/>
      <c r="D260" s="146"/>
      <c r="E260" s="147"/>
      <c r="F260" s="148"/>
      <c r="G260" s="149"/>
      <c r="H260" s="146"/>
      <c r="I260" s="148"/>
      <c r="J260" s="146"/>
      <c r="K260" s="148"/>
      <c r="L260" s="149"/>
      <c r="M260" s="152">
        <f>+IF(K260="L-TF",IF(L260&lt;Resum!$AD$43,(L260*Resum!$AD$44),Resum!$AD$45),+IF(K260="L-TT",IF(L260&lt;Resum!$AD$47,(L260*Resum!$AD$48),Resum!$AD$49),0))
+IF(K260="A",0,+IF(L260&gt;Resum!$AB$53,Resum!$AD$53*(+IF(L260&gt;Resum!$AC$53,(Resum!$AC$53-Resum!$AB$53),(L260-Resum!$AB$53))),0)+IF(L260&gt;Resum!$AB$54,Resum!$AD$54*(+IF(L260&gt;Resum!$AC$54,(Resum!$AC$54-Resum!$AB$54),(L260-Resum!$AB$54))),0)+IF(L260&gt;Resum!$AB$55,Resum!$AD$55*(L260-Resum!$AB$55),0))</f>
        <v>0</v>
      </c>
      <c r="N260" s="151">
        <f t="shared" si="63"/>
        <v>0</v>
      </c>
      <c r="O260" s="152">
        <f>N260/Portada!$F$15</f>
        <v>0</v>
      </c>
      <c r="P260" s="23"/>
      <c r="Q260" s="23"/>
      <c r="R260" s="20"/>
      <c r="S260" s="94">
        <f t="shared" si="64"/>
        <v>0</v>
      </c>
      <c r="T260" s="20"/>
      <c r="U260" s="20"/>
      <c r="EC260" s="39">
        <f t="shared" si="65"/>
        <v>0</v>
      </c>
    </row>
    <row r="261" spans="1:133" x14ac:dyDescent="0.25">
      <c r="A261" s="34"/>
      <c r="B261" s="183" t="s">
        <v>123</v>
      </c>
      <c r="C261" s="140"/>
      <c r="D261" s="155"/>
      <c r="E261" s="156"/>
      <c r="F261" s="157"/>
      <c r="G261" s="158"/>
      <c r="H261" s="155"/>
      <c r="I261" s="157"/>
      <c r="J261" s="155"/>
      <c r="K261" s="157"/>
      <c r="L261" s="158"/>
      <c r="M261" s="152">
        <f>+IF(K261="L-TF",IF(L261&lt;Resum!$AD$43,(L261*Resum!$AD$44),Resum!$AD$45),+IF(K261="L-TT",IF(L261&lt;Resum!$AD$47,(L261*Resum!$AD$48),Resum!$AD$49),0))
+IF(K261="A",0,+IF(L261&gt;Resum!$AB$53,Resum!$AD$53*(+IF(L261&gt;Resum!$AC$53,(Resum!$AC$53-Resum!$AB$53),(L261-Resum!$AB$53))),0)+IF(L261&gt;Resum!$AB$54,Resum!$AD$54*(+IF(L261&gt;Resum!$AC$54,(Resum!$AC$54-Resum!$AB$54),(L261-Resum!$AB$54))),0)+IF(L261&gt;Resum!$AB$55,Resum!$AD$55*(L261-Resum!$AB$55),0))</f>
        <v>0</v>
      </c>
      <c r="N261" s="151">
        <f t="shared" si="63"/>
        <v>0</v>
      </c>
      <c r="O261" s="152">
        <f>N261/Portada!$F$15</f>
        <v>0</v>
      </c>
      <c r="P261" s="23"/>
      <c r="Q261" s="23"/>
      <c r="R261" s="20"/>
      <c r="S261" s="94">
        <f t="shared" si="64"/>
        <v>0</v>
      </c>
      <c r="T261" s="20"/>
      <c r="U261" s="20"/>
      <c r="EC261" s="39">
        <f t="shared" si="65"/>
        <v>0</v>
      </c>
    </row>
    <row r="262" spans="1:133" x14ac:dyDescent="0.25">
      <c r="A262" s="34"/>
      <c r="B262" s="144" t="s">
        <v>124</v>
      </c>
      <c r="C262" s="140"/>
      <c r="D262" s="146"/>
      <c r="E262" s="147"/>
      <c r="F262" s="148"/>
      <c r="G262" s="149"/>
      <c r="H262" s="146"/>
      <c r="I262" s="148"/>
      <c r="J262" s="146"/>
      <c r="K262" s="148"/>
      <c r="L262" s="149"/>
      <c r="M262" s="152">
        <f>+IF(K262="L-TF",IF(L262&lt;Resum!$AD$43,(L262*Resum!$AD$44),Resum!$AD$45),+IF(K262="L-TT",IF(L262&lt;Resum!$AD$47,(L262*Resum!$AD$48),Resum!$AD$49),0))
+IF(K262="A",0,+IF(L262&gt;Resum!$AB$53,Resum!$AD$53*(+IF(L262&gt;Resum!$AC$53,(Resum!$AC$53-Resum!$AB$53),(L262-Resum!$AB$53))),0)+IF(L262&gt;Resum!$AB$54,Resum!$AD$54*(+IF(L262&gt;Resum!$AC$54,(Resum!$AC$54-Resum!$AB$54),(L262-Resum!$AB$54))),0)+IF(L262&gt;Resum!$AB$55,Resum!$AD$55*(L262-Resum!$AB$55),0))</f>
        <v>0</v>
      </c>
      <c r="N262" s="151">
        <f t="shared" si="63"/>
        <v>0</v>
      </c>
      <c r="O262" s="152">
        <f>N262/Portada!$F$15</f>
        <v>0</v>
      </c>
      <c r="P262" s="23"/>
      <c r="Q262" s="23"/>
      <c r="R262" s="20"/>
      <c r="S262" s="94">
        <f t="shared" si="64"/>
        <v>0</v>
      </c>
      <c r="T262" s="20"/>
      <c r="U262" s="20"/>
      <c r="EC262" s="39">
        <f t="shared" si="65"/>
        <v>0</v>
      </c>
    </row>
    <row r="263" spans="1:133" x14ac:dyDescent="0.25">
      <c r="A263" s="34"/>
      <c r="B263" s="183" t="s">
        <v>531</v>
      </c>
      <c r="C263" s="140"/>
      <c r="D263" s="155"/>
      <c r="E263" s="156"/>
      <c r="F263" s="157"/>
      <c r="G263" s="158"/>
      <c r="H263" s="155"/>
      <c r="I263" s="157"/>
      <c r="J263" s="155"/>
      <c r="K263" s="157"/>
      <c r="L263" s="158"/>
      <c r="M263" s="152">
        <f>+IF(K263="L-TF",IF(L263&lt;Resum!$AD$43,(L263*Resum!$AD$44),Resum!$AD$45),+IF(K263="L-TT",IF(L263&lt;Resum!$AD$47,(L263*Resum!$AD$48),Resum!$AD$49),0))
+IF(K263="A",0,+IF(L263&gt;Resum!$AB$53,Resum!$AD$53*(+IF(L263&gt;Resum!$AC$53,(Resum!$AC$53-Resum!$AB$53),(L263-Resum!$AB$53))),0)+IF(L263&gt;Resum!$AB$54,Resum!$AD$54*(+IF(L263&gt;Resum!$AC$54,(Resum!$AC$54-Resum!$AB$54),(L263-Resum!$AB$54))),0)+IF(L263&gt;Resum!$AB$55,Resum!$AD$55*(L263-Resum!$AB$55),0))</f>
        <v>0</v>
      </c>
      <c r="N263" s="151">
        <f t="shared" si="63"/>
        <v>0</v>
      </c>
      <c r="O263" s="152">
        <f>N263/Portada!$F$15</f>
        <v>0</v>
      </c>
      <c r="P263" s="23"/>
      <c r="Q263" s="23"/>
      <c r="R263" s="20"/>
      <c r="S263" s="94">
        <f t="shared" si="64"/>
        <v>0</v>
      </c>
      <c r="T263" s="20"/>
      <c r="U263" s="20"/>
      <c r="EC263" s="39">
        <f t="shared" si="65"/>
        <v>0</v>
      </c>
    </row>
    <row r="264" spans="1:133" ht="15.75" thickBot="1" x14ac:dyDescent="0.3">
      <c r="A264" s="34"/>
      <c r="B264" s="48"/>
      <c r="C264" s="133" t="str">
        <f>"TOTAL " &amp;" " &amp; B257 &amp; " " &amp; (C257)</f>
        <v>TOTAL  04.05. Post-producció de vídeo</v>
      </c>
      <c r="D264" s="134"/>
      <c r="E264" s="135"/>
      <c r="F264" s="135"/>
      <c r="G264" s="134"/>
      <c r="H264" s="134"/>
      <c r="I264" s="135"/>
      <c r="J264" s="134"/>
      <c r="K264" s="135"/>
      <c r="L264" s="134"/>
      <c r="M264" s="141"/>
      <c r="N264" s="136">
        <f>SUM(N258:N263)</f>
        <v>0</v>
      </c>
      <c r="O264" s="136">
        <f>SUM(O258:O263)</f>
        <v>0</v>
      </c>
      <c r="P264" s="40">
        <f>SUM(P258:P263)</f>
        <v>0</v>
      </c>
      <c r="Q264" s="40">
        <f>SUM(Q258:Q263)</f>
        <v>0</v>
      </c>
      <c r="R264" s="20"/>
      <c r="S264" s="40">
        <f>SUM(S258:S263)</f>
        <v>0</v>
      </c>
      <c r="T264" s="20"/>
      <c r="U264" s="20"/>
      <c r="EC264" s="40">
        <f>SUM(EC258:EC263)</f>
        <v>0</v>
      </c>
    </row>
    <row r="265" spans="1:133" x14ac:dyDescent="0.25">
      <c r="A265" s="20"/>
      <c r="B265" s="42" t="s">
        <v>0</v>
      </c>
      <c r="C265" s="50"/>
      <c r="D265" s="42"/>
      <c r="E265" s="63"/>
      <c r="F265" s="66"/>
      <c r="G265" s="51"/>
      <c r="H265" s="51"/>
      <c r="I265" s="66"/>
      <c r="J265" s="51"/>
      <c r="K265" s="66"/>
      <c r="L265" s="51"/>
      <c r="M265" s="51"/>
      <c r="N265" s="51"/>
      <c r="O265" s="42"/>
      <c r="P265" s="42"/>
      <c r="Q265" s="42"/>
      <c r="R265" s="42"/>
      <c r="S265" s="42"/>
      <c r="T265" s="20"/>
      <c r="U265" s="20"/>
      <c r="EC265" s="51"/>
    </row>
    <row r="266" spans="1:133" x14ac:dyDescent="0.25">
      <c r="A266" s="20"/>
      <c r="B266" s="41" t="s">
        <v>271</v>
      </c>
      <c r="C266" s="34" t="s">
        <v>272</v>
      </c>
      <c r="D266" s="38"/>
      <c r="E266" s="63"/>
      <c r="F266" s="63"/>
      <c r="G266" s="42"/>
      <c r="H266" s="42"/>
      <c r="I266" s="63"/>
      <c r="J266" s="42"/>
      <c r="K266" s="63"/>
      <c r="L266" s="42"/>
      <c r="M266" s="42"/>
      <c r="N266" s="42"/>
      <c r="O266" s="42"/>
      <c r="P266" s="42"/>
      <c r="Q266" s="42"/>
      <c r="R266" s="42"/>
      <c r="S266" s="42"/>
      <c r="T266" s="20"/>
      <c r="U266" s="20"/>
      <c r="EC266" s="42"/>
    </row>
    <row r="267" spans="1:133" x14ac:dyDescent="0.25">
      <c r="A267" s="34"/>
      <c r="B267" s="160" t="s">
        <v>383</v>
      </c>
      <c r="C267" s="161" t="s">
        <v>273</v>
      </c>
      <c r="D267" s="162"/>
      <c r="E267" s="163"/>
      <c r="F267" s="164"/>
      <c r="G267" s="165"/>
      <c r="H267" s="162"/>
      <c r="I267" s="164"/>
      <c r="J267" s="162"/>
      <c r="K267" s="164"/>
      <c r="L267" s="165"/>
      <c r="M267" s="168">
        <f>+IF(K267="L-TF",IF(L267&lt;Resum!$AD$43,(L267*Resum!$AD$44),Resum!$AD$45),+IF(K267="L-TT",IF(L267&lt;Resum!$AD$47,(L267*Resum!$AD$48),Resum!$AD$49),0))
+IF(K267="A",0,+IF(L267&gt;Resum!$AB$53,Resum!$AD$53*(+IF(L267&gt;Resum!$AC$53,(Resum!$AC$53-Resum!$AB$53),(L267-Resum!$AB$53))),0)+IF(L267&gt;Resum!$AB$54,Resum!$AD$54*(+IF(L267&gt;Resum!$AC$54,(Resum!$AC$54-Resum!$AB$54),(L267-Resum!$AB$54))),0)+IF(L267&gt;Resum!$AB$55,Resum!$AD$55*(L267-Resum!$AB$55),0))</f>
        <v>0</v>
      </c>
      <c r="N267" s="167">
        <f>(IF(G267=0,1,G267)*IF(I267=0,1,I267)*L267 )+M267*IF(G267=0,1,G267)*IF(I267=0,1,I267)</f>
        <v>0</v>
      </c>
      <c r="O267" s="168">
        <f>N267/Portada!$F$15</f>
        <v>0</v>
      </c>
      <c r="P267" s="23"/>
      <c r="Q267" s="23"/>
      <c r="R267" s="20"/>
      <c r="S267" s="94">
        <f>M267*IF(G267=0,1,G267)*IF(I267=0,1,I267)</f>
        <v>0</v>
      </c>
      <c r="T267" s="20"/>
      <c r="U267" s="20"/>
      <c r="EC267" s="39">
        <f>(IF(G267=0,1,G267)*IF(I267=0,1,I267)*L267 )+M267*IF(G267=0,1,G267)*IF(I267=0,1,I267)</f>
        <v>0</v>
      </c>
    </row>
    <row r="268" spans="1:133" x14ac:dyDescent="0.25">
      <c r="B268" s="183" t="s">
        <v>384</v>
      </c>
      <c r="C268" s="184" t="s">
        <v>274</v>
      </c>
      <c r="D268" s="155"/>
      <c r="E268" s="156"/>
      <c r="F268" s="157"/>
      <c r="G268" s="158"/>
      <c r="H268" s="155"/>
      <c r="I268" s="157"/>
      <c r="J268" s="155"/>
      <c r="K268" s="157"/>
      <c r="L268" s="158"/>
      <c r="M268" s="152">
        <f>+IF(K268="L-TF",IF(L268&lt;Resum!$AD$43,(L268*Resum!$AD$44),Resum!$AD$45),+IF(K268="L-TT",IF(L268&lt;Resum!$AD$47,(L268*Resum!$AD$48),Resum!$AD$49),0))
+IF(K268="A",0,+IF(L268&gt;Resum!$AB$53,Resum!$AD$53*(+IF(L268&gt;Resum!$AC$53,(Resum!$AC$53-Resum!$AB$53),(L268-Resum!$AB$53))),0)+IF(L268&gt;Resum!$AB$54,Resum!$AD$54*(+IF(L268&gt;Resum!$AC$54,(Resum!$AC$54-Resum!$AB$54),(L268-Resum!$AB$54))),0)+IF(L268&gt;Resum!$AB$55,Resum!$AD$55*(L268-Resum!$AB$55),0))</f>
        <v>0</v>
      </c>
      <c r="N268" s="151">
        <f>(IF(G268=0,1,G268)*IF(I268=0,1,I268)*L268 )+M268*IF(G268=0,1,G268)*IF(I268=0,1,I268)</f>
        <v>0</v>
      </c>
      <c r="O268" s="152">
        <f>N268/Portada!$F$15</f>
        <v>0</v>
      </c>
      <c r="P268" s="23"/>
      <c r="Q268" s="23"/>
      <c r="R268" s="20"/>
      <c r="S268" s="94">
        <f>M268*IF(G268=0,1,G268)*IF(I268=0,1,I268)</f>
        <v>0</v>
      </c>
      <c r="T268" s="20"/>
      <c r="U268" s="20"/>
      <c r="EC268" s="39">
        <f>(IF(G268=0,1,G268)*IF(I268=0,1,I268)*L268 )+M268*IF(G268=0,1,G268)*IF(I268=0,1,I268)</f>
        <v>0</v>
      </c>
    </row>
    <row r="269" spans="1:133" x14ac:dyDescent="0.25">
      <c r="A269" s="34"/>
      <c r="B269" s="144" t="s">
        <v>385</v>
      </c>
      <c r="C269" s="140"/>
      <c r="D269" s="146"/>
      <c r="E269" s="147"/>
      <c r="F269" s="148"/>
      <c r="G269" s="149"/>
      <c r="H269" s="146"/>
      <c r="I269" s="148"/>
      <c r="J269" s="146"/>
      <c r="K269" s="148"/>
      <c r="L269" s="149"/>
      <c r="M269" s="152">
        <f>+IF(K269="L-TF",IF(L269&lt;Resum!$AD$43,(L269*Resum!$AD$44),Resum!$AD$45),+IF(K269="L-TT",IF(L269&lt;Resum!$AD$47,(L269*Resum!$AD$48),Resum!$AD$49),0))
+IF(K269="A",0,+IF(L269&gt;Resum!$AB$53,Resum!$AD$53*(+IF(L269&gt;Resum!$AC$53,(Resum!$AC$53-Resum!$AB$53),(L269-Resum!$AB$53))),0)+IF(L269&gt;Resum!$AB$54,Resum!$AD$54*(+IF(L269&gt;Resum!$AC$54,(Resum!$AC$54-Resum!$AB$54),(L269-Resum!$AB$54))),0)+IF(L269&gt;Resum!$AB$55,Resum!$AD$55*(L269-Resum!$AB$55),0))</f>
        <v>0</v>
      </c>
      <c r="N269" s="151">
        <f>(IF(G269=0,1,G269)*IF(I269=0,1,I269)*L269 )+M269*IF(G269=0,1,G269)*IF(I269=0,1,I269)</f>
        <v>0</v>
      </c>
      <c r="O269" s="152">
        <f>N269/Portada!$F$15</f>
        <v>0</v>
      </c>
      <c r="P269" s="23"/>
      <c r="Q269" s="23"/>
      <c r="R269" s="20"/>
      <c r="S269" s="94">
        <f>M269*IF(G269=0,1,G269)*IF(I269=0,1,I269)</f>
        <v>0</v>
      </c>
      <c r="T269" s="20"/>
      <c r="U269" s="20"/>
      <c r="EC269" s="39">
        <f>(IF(G269=0,1,G269)*IF(I269=0,1,I269)*L269 )+M269*IF(G269=0,1,G269)*IF(I269=0,1,I269)</f>
        <v>0</v>
      </c>
    </row>
    <row r="270" spans="1:133" x14ac:dyDescent="0.25">
      <c r="A270" s="34"/>
      <c r="B270" s="183" t="s">
        <v>386</v>
      </c>
      <c r="C270" s="140"/>
      <c r="D270" s="155"/>
      <c r="E270" s="156"/>
      <c r="F270" s="157"/>
      <c r="G270" s="158"/>
      <c r="H270" s="155"/>
      <c r="I270" s="157"/>
      <c r="J270" s="155"/>
      <c r="K270" s="157"/>
      <c r="L270" s="158"/>
      <c r="M270" s="152">
        <f>+IF(K270="L-TF",IF(L270&lt;Resum!$AD$43,(L270*Resum!$AD$44),Resum!$AD$45),+IF(K270="L-TT",IF(L270&lt;Resum!$AD$47,(L270*Resum!$AD$48),Resum!$AD$49),0))
+IF(K270="A",0,+IF(L270&gt;Resum!$AB$53,Resum!$AD$53*(+IF(L270&gt;Resum!$AC$53,(Resum!$AC$53-Resum!$AB$53),(L270-Resum!$AB$53))),0)+IF(L270&gt;Resum!$AB$54,Resum!$AD$54*(+IF(L270&gt;Resum!$AC$54,(Resum!$AC$54-Resum!$AB$54),(L270-Resum!$AB$54))),0)+IF(L270&gt;Resum!$AB$55,Resum!$AD$55*(L270-Resum!$AB$55),0))</f>
        <v>0</v>
      </c>
      <c r="N270" s="151">
        <f>(IF(G270=0,1,G270)*IF(I270=0,1,I270)*L270 )+M270*IF(G270=0,1,G270)*IF(I270=0,1,I270)</f>
        <v>0</v>
      </c>
      <c r="O270" s="152">
        <f>N270/Portada!$F$15</f>
        <v>0</v>
      </c>
      <c r="P270" s="23"/>
      <c r="Q270" s="23"/>
      <c r="R270" s="20"/>
      <c r="S270" s="94">
        <f>M270*IF(G270=0,1,G270)*IF(I270=0,1,I270)</f>
        <v>0</v>
      </c>
      <c r="T270" s="20"/>
      <c r="U270" s="20"/>
      <c r="EC270" s="39">
        <f>(IF(G270=0,1,G270)*IF(I270=0,1,I270)*L270 )+M270*IF(G270=0,1,G270)*IF(I270=0,1,I270)</f>
        <v>0</v>
      </c>
    </row>
    <row r="271" spans="1:133" ht="15.75" thickBot="1" x14ac:dyDescent="0.3">
      <c r="A271" s="34"/>
      <c r="B271" s="48"/>
      <c r="C271" s="133" t="str">
        <f>"TOTAL " &amp;" " &amp; B266 &amp; " " &amp; (C266)</f>
        <v>TOTAL  04.06. Grafisme</v>
      </c>
      <c r="D271" s="134"/>
      <c r="E271" s="135"/>
      <c r="F271" s="135"/>
      <c r="G271" s="134"/>
      <c r="H271" s="134"/>
      <c r="I271" s="135"/>
      <c r="J271" s="134"/>
      <c r="K271" s="135"/>
      <c r="L271" s="134"/>
      <c r="M271" s="141"/>
      <c r="N271" s="136">
        <f>SUM(N267:N270)</f>
        <v>0</v>
      </c>
      <c r="O271" s="136">
        <f>SUM(O267:O270)</f>
        <v>0</v>
      </c>
      <c r="P271" s="40">
        <f>SUM(P267:P270)</f>
        <v>0</v>
      </c>
      <c r="Q271" s="40">
        <f>SUM(Q267:Q270)</f>
        <v>0</v>
      </c>
      <c r="R271" s="20"/>
      <c r="S271" s="40">
        <f>SUM(S267:S270)</f>
        <v>0</v>
      </c>
      <c r="T271" s="20"/>
      <c r="U271" s="20"/>
      <c r="EC271" s="40">
        <f>SUM(EC267:EC270)</f>
        <v>0</v>
      </c>
    </row>
    <row r="272" spans="1:133" x14ac:dyDescent="0.25">
      <c r="A272" s="34"/>
      <c r="B272" s="49"/>
      <c r="C272" s="68" t="s">
        <v>242</v>
      </c>
      <c r="D272" s="69" t="str">
        <f>C213</f>
        <v>CAPÍTOL 04.-Serveis artístics i de postproducció</v>
      </c>
      <c r="E272" s="62"/>
      <c r="F272" s="62"/>
      <c r="G272" s="43"/>
      <c r="H272" s="43"/>
      <c r="I272" s="71"/>
      <c r="J272" s="43"/>
      <c r="K272" s="71"/>
      <c r="L272" s="43"/>
      <c r="M272" s="43"/>
      <c r="N272" s="44">
        <f>(N227+N237+N246+N255+N264+N271)</f>
        <v>0</v>
      </c>
      <c r="O272" s="44">
        <f>(O227+O237+O246+O255+O264+O271)</f>
        <v>0</v>
      </c>
      <c r="P272" s="44">
        <f>(P227+P237+P246+P255+P264+P271)</f>
        <v>0</v>
      </c>
      <c r="Q272" s="44">
        <f>(Q227+Q237+Q246+Q255+Q264+Q271)</f>
        <v>0</v>
      </c>
      <c r="R272" s="42"/>
      <c r="S272" s="44">
        <f>(S227+S237+S246+S255+S264+S271)</f>
        <v>0</v>
      </c>
      <c r="T272" s="20"/>
      <c r="U272" s="20"/>
      <c r="EC272" s="44">
        <f>(EC227+EC237+EC246+EC255+EC264+EC271)</f>
        <v>0</v>
      </c>
    </row>
    <row r="273" spans="1:133" x14ac:dyDescent="0.25">
      <c r="A273" s="20"/>
      <c r="E273" s="63"/>
      <c r="F273" s="63"/>
      <c r="G273" s="42"/>
      <c r="H273" s="42"/>
      <c r="I273" s="63"/>
      <c r="J273" s="42"/>
      <c r="K273" s="63"/>
      <c r="L273" s="42"/>
      <c r="M273" s="42"/>
      <c r="N273" s="42"/>
      <c r="O273" s="42"/>
      <c r="P273" s="42"/>
      <c r="Q273" s="42"/>
      <c r="R273" s="42"/>
      <c r="S273" s="42"/>
      <c r="T273" s="20"/>
      <c r="U273" s="20"/>
      <c r="EC273" s="42"/>
    </row>
    <row r="274" spans="1:133" ht="18.75" x14ac:dyDescent="0.3">
      <c r="A274" s="20"/>
      <c r="B274" s="54"/>
      <c r="C274" s="45" t="s">
        <v>275</v>
      </c>
      <c r="D274" s="38"/>
      <c r="E274" s="63"/>
      <c r="F274" s="63"/>
      <c r="G274" s="42"/>
      <c r="H274" s="42"/>
      <c r="I274" s="63"/>
      <c r="J274" s="42"/>
      <c r="K274" s="63"/>
      <c r="L274" s="42"/>
      <c r="M274" s="42"/>
      <c r="N274" s="42"/>
      <c r="O274" s="42"/>
      <c r="P274" s="42"/>
      <c r="Q274" s="42"/>
      <c r="R274" s="42"/>
      <c r="S274" s="42"/>
      <c r="T274" s="20"/>
      <c r="U274" s="20"/>
      <c r="EC274" s="42"/>
    </row>
    <row r="275" spans="1:133" x14ac:dyDescent="0.25">
      <c r="A275" s="20"/>
      <c r="B275" s="42" t="s">
        <v>0</v>
      </c>
      <c r="C275" s="38"/>
      <c r="D275" s="42"/>
      <c r="E275" s="65"/>
      <c r="F275" s="65"/>
      <c r="G275" s="47"/>
      <c r="H275" s="47"/>
      <c r="I275" s="65"/>
      <c r="J275" s="47"/>
      <c r="K275" s="65"/>
      <c r="L275" s="47"/>
      <c r="M275" s="47"/>
      <c r="N275" s="47"/>
      <c r="O275" s="47"/>
      <c r="P275" s="47"/>
      <c r="Q275" s="47"/>
      <c r="R275" s="47"/>
      <c r="S275" s="47"/>
      <c r="T275" s="20"/>
      <c r="U275" s="20"/>
      <c r="EC275" s="47"/>
    </row>
    <row r="276" spans="1:133" x14ac:dyDescent="0.25">
      <c r="A276" s="20"/>
      <c r="B276" s="41" t="s">
        <v>125</v>
      </c>
      <c r="C276" s="34" t="s">
        <v>276</v>
      </c>
      <c r="D276" s="38"/>
      <c r="E276" s="63"/>
      <c r="F276" s="63"/>
      <c r="G276" s="42"/>
      <c r="H276" s="42"/>
      <c r="I276" s="63"/>
      <c r="J276" s="42"/>
      <c r="K276" s="63"/>
      <c r="L276" s="42"/>
      <c r="M276" s="42"/>
      <c r="N276" s="42"/>
      <c r="O276" s="42"/>
      <c r="P276" s="42"/>
      <c r="Q276" s="42"/>
      <c r="R276" s="42"/>
      <c r="S276" s="42"/>
      <c r="T276" s="20"/>
      <c r="U276" s="20"/>
      <c r="EC276" s="42"/>
    </row>
    <row r="277" spans="1:133" x14ac:dyDescent="0.25">
      <c r="A277" s="34"/>
      <c r="B277" s="160" t="s">
        <v>126</v>
      </c>
      <c r="C277" s="161" t="s">
        <v>585</v>
      </c>
      <c r="D277" s="162"/>
      <c r="E277" s="163"/>
      <c r="F277" s="164"/>
      <c r="G277" s="165"/>
      <c r="H277" s="162"/>
      <c r="I277" s="164"/>
      <c r="J277" s="162"/>
      <c r="K277" s="164"/>
      <c r="L277" s="165"/>
      <c r="M277" s="168">
        <f>+IF(K277="L-TF",IF(L277&lt;Resum!$AD$43,(L277*Resum!$AD$44),Resum!$AD$45),+IF(K277="L-TT",IF(L277&lt;Resum!$AD$47,(L277*Resum!$AD$48),Resum!$AD$49),0))
+IF(K277="A",0,+IF(L277&gt;Resum!$AB$53,Resum!$AD$53*(+IF(L277&gt;Resum!$AC$53,(Resum!$AC$53-Resum!$AB$53),(L277-Resum!$AB$53))),0)+IF(L277&gt;Resum!$AB$54,Resum!$AD$54*(+IF(L277&gt;Resum!$AC$54,(Resum!$AC$54-Resum!$AB$54),(L277-Resum!$AB$54))),0)+IF(L277&gt;Resum!$AB$55,Resum!$AD$55*(L277-Resum!$AB$55),0))</f>
        <v>0</v>
      </c>
      <c r="N277" s="167">
        <f t="shared" ref="N277:N284" si="66">(IF(G277=0,1,G277)*IF(I277=0,1,I277)*L277 )+M277*IF(G277=0,1,G277)*IF(I277=0,1,I277)</f>
        <v>0</v>
      </c>
      <c r="O277" s="168">
        <f>N277/Portada!$F$15</f>
        <v>0</v>
      </c>
      <c r="P277" s="23"/>
      <c r="Q277" s="23"/>
      <c r="R277" s="20"/>
      <c r="S277" s="94">
        <f t="shared" ref="S277:S284" si="67">M277*IF(G277=0,1,G277)*IF(I277=0,1,I277)</f>
        <v>0</v>
      </c>
      <c r="T277" s="20"/>
      <c r="U277" s="20"/>
      <c r="EC277" s="39">
        <f t="shared" ref="EC277:EC284" si="68">(IF(G277=0,1,G277)*IF(I277=0,1,I277)*L277 )+M277*IF(G277=0,1,G277)*IF(I277=0,1,I277)</f>
        <v>0</v>
      </c>
    </row>
    <row r="278" spans="1:133" x14ac:dyDescent="0.25">
      <c r="B278" s="183" t="s">
        <v>128</v>
      </c>
      <c r="C278" s="183" t="s">
        <v>277</v>
      </c>
      <c r="D278" s="155"/>
      <c r="E278" s="156"/>
      <c r="F278" s="157"/>
      <c r="G278" s="158"/>
      <c r="H278" s="155"/>
      <c r="I278" s="157"/>
      <c r="J278" s="155"/>
      <c r="K278" s="157"/>
      <c r="L278" s="158"/>
      <c r="M278" s="152">
        <f>+IF(K278="L-TF",IF(L278&lt;Resum!$AD$43,(L278*Resum!$AD$44),Resum!$AD$45),+IF(K278="L-TT",IF(L278&lt;Resum!$AD$47,(L278*Resum!$AD$48),Resum!$AD$49),0))
+IF(K278="A",0,+IF(L278&gt;Resum!$AB$53,Resum!$AD$53*(+IF(L278&gt;Resum!$AC$53,(Resum!$AC$53-Resum!$AB$53),(L278-Resum!$AB$53))),0)+IF(L278&gt;Resum!$AB$54,Resum!$AD$54*(+IF(L278&gt;Resum!$AC$54,(Resum!$AC$54-Resum!$AB$54),(L278-Resum!$AB$54))),0)+IF(L278&gt;Resum!$AB$55,Resum!$AD$55*(L278-Resum!$AB$55),0))</f>
        <v>0</v>
      </c>
      <c r="N278" s="151">
        <f t="shared" si="66"/>
        <v>0</v>
      </c>
      <c r="O278" s="152">
        <f>N278/Portada!$F$15</f>
        <v>0</v>
      </c>
      <c r="P278" s="23"/>
      <c r="Q278" s="23"/>
      <c r="R278" s="20"/>
      <c r="S278" s="94">
        <f t="shared" si="67"/>
        <v>0</v>
      </c>
      <c r="T278" s="20"/>
      <c r="U278" s="20"/>
      <c r="EC278" s="39">
        <f t="shared" si="68"/>
        <v>0</v>
      </c>
    </row>
    <row r="279" spans="1:133" x14ac:dyDescent="0.25">
      <c r="A279" s="34"/>
      <c r="B279" s="144" t="s">
        <v>129</v>
      </c>
      <c r="C279" s="145" t="s">
        <v>278</v>
      </c>
      <c r="D279" s="146"/>
      <c r="E279" s="147"/>
      <c r="F279" s="148"/>
      <c r="G279" s="149"/>
      <c r="H279" s="146"/>
      <c r="I279" s="148"/>
      <c r="J279" s="146"/>
      <c r="K279" s="148"/>
      <c r="L279" s="149"/>
      <c r="M279" s="152">
        <f>+IF(K279="L-TF",IF(L279&lt;Resum!$AD$43,(L279*Resum!$AD$44),Resum!$AD$45),+IF(K279="L-TT",IF(L279&lt;Resum!$AD$47,(L279*Resum!$AD$48),Resum!$AD$49),0))
+IF(K279="A",0,+IF(L279&gt;Resum!$AB$53,Resum!$AD$53*(+IF(L279&gt;Resum!$AC$53,(Resum!$AC$53-Resum!$AB$53),(L279-Resum!$AB$53))),0)+IF(L279&gt;Resum!$AB$54,Resum!$AD$54*(+IF(L279&gt;Resum!$AC$54,(Resum!$AC$54-Resum!$AB$54),(L279-Resum!$AB$54))),0)+IF(L279&gt;Resum!$AB$55,Resum!$AD$55*(L279-Resum!$AB$55),0))</f>
        <v>0</v>
      </c>
      <c r="N279" s="151">
        <f t="shared" si="66"/>
        <v>0</v>
      </c>
      <c r="O279" s="152">
        <f>N279/Portada!$F$15</f>
        <v>0</v>
      </c>
      <c r="P279" s="23"/>
      <c r="Q279" s="23"/>
      <c r="R279" s="20"/>
      <c r="S279" s="94">
        <f t="shared" si="67"/>
        <v>0</v>
      </c>
      <c r="T279" s="20"/>
      <c r="U279" s="20"/>
      <c r="EC279" s="39">
        <f t="shared" si="68"/>
        <v>0</v>
      </c>
    </row>
    <row r="280" spans="1:133" x14ac:dyDescent="0.25">
      <c r="A280" s="34"/>
      <c r="B280" s="183" t="s">
        <v>131</v>
      </c>
      <c r="C280" s="184" t="s">
        <v>279</v>
      </c>
      <c r="D280" s="155"/>
      <c r="E280" s="156"/>
      <c r="F280" s="157"/>
      <c r="G280" s="158"/>
      <c r="H280" s="155"/>
      <c r="I280" s="157"/>
      <c r="J280" s="155"/>
      <c r="K280" s="157"/>
      <c r="L280" s="158"/>
      <c r="M280" s="152">
        <f>+IF(K280="L-TF",IF(L280&lt;Resum!$AD$43,(L280*Resum!$AD$44),Resum!$AD$45),+IF(K280="L-TT",IF(L280&lt;Resum!$AD$47,(L280*Resum!$AD$48),Resum!$AD$49),0))
+IF(K280="A",0,+IF(L280&gt;Resum!$AB$53,Resum!$AD$53*(+IF(L280&gt;Resum!$AC$53,(Resum!$AC$53-Resum!$AB$53),(L280-Resum!$AB$53))),0)+IF(L280&gt;Resum!$AB$54,Resum!$AD$54*(+IF(L280&gt;Resum!$AC$54,(Resum!$AC$54-Resum!$AB$54),(L280-Resum!$AB$54))),0)+IF(L280&gt;Resum!$AB$55,Resum!$AD$55*(L280-Resum!$AB$55),0))</f>
        <v>0</v>
      </c>
      <c r="N280" s="151">
        <f t="shared" si="66"/>
        <v>0</v>
      </c>
      <c r="O280" s="152">
        <f>N280/Portada!$F$15</f>
        <v>0</v>
      </c>
      <c r="P280" s="23"/>
      <c r="Q280" s="23"/>
      <c r="R280" s="20"/>
      <c r="S280" s="94">
        <f t="shared" si="67"/>
        <v>0</v>
      </c>
      <c r="T280" s="20"/>
      <c r="U280" s="20"/>
      <c r="EC280" s="39">
        <f t="shared" si="68"/>
        <v>0</v>
      </c>
    </row>
    <row r="281" spans="1:133" x14ac:dyDescent="0.25">
      <c r="A281" s="34"/>
      <c r="B281" s="144" t="s">
        <v>132</v>
      </c>
      <c r="C281" s="143"/>
      <c r="D281" s="146"/>
      <c r="E281" s="147"/>
      <c r="F281" s="148"/>
      <c r="G281" s="149"/>
      <c r="H281" s="146"/>
      <c r="I281" s="148"/>
      <c r="J281" s="146"/>
      <c r="K281" s="148"/>
      <c r="L281" s="149"/>
      <c r="M281" s="152">
        <f>+IF(K281="L-TF",IF(L281&lt;Resum!$AD$43,(L281*Resum!$AD$44),Resum!$AD$45),+IF(K281="L-TT",IF(L281&lt;Resum!$AD$47,(L281*Resum!$AD$48),Resum!$AD$49),0))
+IF(K281="A",0,+IF(L281&gt;Resum!$AB$53,Resum!$AD$53*(+IF(L281&gt;Resum!$AC$53,(Resum!$AC$53-Resum!$AB$53),(L281-Resum!$AB$53))),0)+IF(L281&gt;Resum!$AB$54,Resum!$AD$54*(+IF(L281&gt;Resum!$AC$54,(Resum!$AC$54-Resum!$AB$54),(L281-Resum!$AB$54))),0)+IF(L281&gt;Resum!$AB$55,Resum!$AD$55*(L281-Resum!$AB$55),0))</f>
        <v>0</v>
      </c>
      <c r="N281" s="151">
        <f t="shared" si="66"/>
        <v>0</v>
      </c>
      <c r="O281" s="152">
        <f>N281/Portada!$F$15</f>
        <v>0</v>
      </c>
      <c r="P281" s="23"/>
      <c r="Q281" s="23"/>
      <c r="R281" s="20"/>
      <c r="S281" s="94">
        <f t="shared" si="67"/>
        <v>0</v>
      </c>
      <c r="T281" s="20"/>
      <c r="U281" s="20"/>
      <c r="EC281" s="39">
        <f t="shared" si="68"/>
        <v>0</v>
      </c>
    </row>
    <row r="282" spans="1:133" x14ac:dyDescent="0.25">
      <c r="A282" s="34"/>
      <c r="B282" s="183" t="s">
        <v>134</v>
      </c>
      <c r="C282" s="143"/>
      <c r="D282" s="155"/>
      <c r="E282" s="156"/>
      <c r="F282" s="157"/>
      <c r="G282" s="158"/>
      <c r="H282" s="155"/>
      <c r="I282" s="157"/>
      <c r="J282" s="155"/>
      <c r="K282" s="157"/>
      <c r="L282" s="158"/>
      <c r="M282" s="152">
        <f>+IF(K282="L-TF",IF(L282&lt;Resum!$AD$43,(L282*Resum!$AD$44),Resum!$AD$45),+IF(K282="L-TT",IF(L282&lt;Resum!$AD$47,(L282*Resum!$AD$48),Resum!$AD$49),0))
+IF(K282="A",0,+IF(L282&gt;Resum!$AB$53,Resum!$AD$53*(+IF(L282&gt;Resum!$AC$53,(Resum!$AC$53-Resum!$AB$53),(L282-Resum!$AB$53))),0)+IF(L282&gt;Resum!$AB$54,Resum!$AD$54*(+IF(L282&gt;Resum!$AC$54,(Resum!$AC$54-Resum!$AB$54),(L282-Resum!$AB$54))),0)+IF(L282&gt;Resum!$AB$55,Resum!$AD$55*(L282-Resum!$AB$55),0))</f>
        <v>0</v>
      </c>
      <c r="N282" s="151">
        <f t="shared" si="66"/>
        <v>0</v>
      </c>
      <c r="O282" s="152">
        <f>N282/Portada!$F$15</f>
        <v>0</v>
      </c>
      <c r="P282" s="23"/>
      <c r="Q282" s="23"/>
      <c r="R282" s="20"/>
      <c r="S282" s="94">
        <f t="shared" si="67"/>
        <v>0</v>
      </c>
      <c r="T282" s="20"/>
      <c r="U282" s="20"/>
      <c r="EC282" s="39">
        <f t="shared" si="68"/>
        <v>0</v>
      </c>
    </row>
    <row r="283" spans="1:133" x14ac:dyDescent="0.25">
      <c r="A283" s="34"/>
      <c r="B283" s="144" t="s">
        <v>135</v>
      </c>
      <c r="C283" s="143"/>
      <c r="D283" s="146"/>
      <c r="E283" s="147"/>
      <c r="F283" s="148"/>
      <c r="G283" s="149"/>
      <c r="H283" s="146"/>
      <c r="I283" s="148"/>
      <c r="J283" s="146"/>
      <c r="K283" s="148"/>
      <c r="L283" s="149"/>
      <c r="M283" s="152">
        <f>+IF(K283="L-TF",IF(L283&lt;Resum!$AD$43,(L283*Resum!$AD$44),Resum!$AD$45),+IF(K283="L-TT",IF(L283&lt;Resum!$AD$47,(L283*Resum!$AD$48),Resum!$AD$49),0))
+IF(K283="A",0,+IF(L283&gt;Resum!$AB$53,Resum!$AD$53*(+IF(L283&gt;Resum!$AC$53,(Resum!$AC$53-Resum!$AB$53),(L283-Resum!$AB$53))),0)+IF(L283&gt;Resum!$AB$54,Resum!$AD$54*(+IF(L283&gt;Resum!$AC$54,(Resum!$AC$54-Resum!$AB$54),(L283-Resum!$AB$54))),0)+IF(L283&gt;Resum!$AB$55,Resum!$AD$55*(L283-Resum!$AB$55),0))</f>
        <v>0</v>
      </c>
      <c r="N283" s="151">
        <f t="shared" si="66"/>
        <v>0</v>
      </c>
      <c r="O283" s="152">
        <f>N283/Portada!$F$15</f>
        <v>0</v>
      </c>
      <c r="P283" s="23"/>
      <c r="Q283" s="23"/>
      <c r="R283" s="20"/>
      <c r="S283" s="94">
        <f t="shared" si="67"/>
        <v>0</v>
      </c>
      <c r="T283" s="20"/>
      <c r="U283" s="20"/>
      <c r="EC283" s="39">
        <f t="shared" si="68"/>
        <v>0</v>
      </c>
    </row>
    <row r="284" spans="1:133" x14ac:dyDescent="0.25">
      <c r="A284" s="34"/>
      <c r="B284" s="183" t="s">
        <v>532</v>
      </c>
      <c r="C284" s="143"/>
      <c r="D284" s="155"/>
      <c r="E284" s="156"/>
      <c r="F284" s="157"/>
      <c r="G284" s="158"/>
      <c r="H284" s="155"/>
      <c r="I284" s="157"/>
      <c r="J284" s="155"/>
      <c r="K284" s="189"/>
      <c r="L284" s="158"/>
      <c r="M284" s="152">
        <f>+IF(K284="L-TF",IF(L284&lt;Resum!$AD$43,(L284*Resum!$AD$44),Resum!$AD$45),+IF(K284="L-TT",IF(L284&lt;Resum!$AD$47,(L284*Resum!$AD$48),Resum!$AD$49),0))
+IF(K284="A",0,+IF(L284&gt;Resum!$AB$53,Resum!$AD$53*(+IF(L284&gt;Resum!$AC$53,(Resum!$AC$53-Resum!$AB$53),(L284-Resum!$AB$53))),0)+IF(L284&gt;Resum!$AB$54,Resum!$AD$54*(+IF(L284&gt;Resum!$AC$54,(Resum!$AC$54-Resum!$AB$54),(L284-Resum!$AB$54))),0)+IF(L284&gt;Resum!$AB$55,Resum!$AD$55*(L284-Resum!$AB$55),0))</f>
        <v>0</v>
      </c>
      <c r="N284" s="151">
        <f t="shared" si="66"/>
        <v>0</v>
      </c>
      <c r="O284" s="152">
        <f>N284/Portada!$F$15</f>
        <v>0</v>
      </c>
      <c r="P284" s="23"/>
      <c r="Q284" s="23"/>
      <c r="R284" s="20"/>
      <c r="S284" s="94">
        <f t="shared" si="67"/>
        <v>0</v>
      </c>
      <c r="T284" s="20"/>
      <c r="U284" s="20"/>
      <c r="EC284" s="39">
        <f t="shared" si="68"/>
        <v>0</v>
      </c>
    </row>
    <row r="285" spans="1:133" ht="15.75" thickBot="1" x14ac:dyDescent="0.3">
      <c r="A285" s="34"/>
      <c r="B285" s="48"/>
      <c r="C285" s="133" t="str">
        <f>"TOTAL " &amp;" " &amp; B276 &amp; " " &amp; (C276)</f>
        <v>TOTAL  05.01. Tècnics d'imatge</v>
      </c>
      <c r="D285" s="134"/>
      <c r="E285" s="135"/>
      <c r="F285" s="135"/>
      <c r="G285" s="134"/>
      <c r="H285" s="134"/>
      <c r="I285" s="135"/>
      <c r="J285" s="134"/>
      <c r="K285" s="135"/>
      <c r="L285" s="134"/>
      <c r="M285" s="141"/>
      <c r="N285" s="136">
        <f>SUM(N277:N284)</f>
        <v>0</v>
      </c>
      <c r="O285" s="136">
        <f>SUM(O277:O284)</f>
        <v>0</v>
      </c>
      <c r="P285" s="40">
        <f>SUM(P277:P284)</f>
        <v>0</v>
      </c>
      <c r="Q285" s="40">
        <f>SUM(Q277:Q284)</f>
        <v>0</v>
      </c>
      <c r="R285" s="20"/>
      <c r="S285" s="40">
        <f>SUM(S277:S284)</f>
        <v>0</v>
      </c>
      <c r="T285" s="20"/>
      <c r="U285" s="20"/>
      <c r="EC285" s="40">
        <f>SUM(EC277:EC284)</f>
        <v>0</v>
      </c>
    </row>
    <row r="286" spans="1:133" x14ac:dyDescent="0.25">
      <c r="A286" s="20"/>
      <c r="B286" s="42" t="s">
        <v>0</v>
      </c>
      <c r="C286" s="38"/>
      <c r="D286" s="42"/>
      <c r="E286" s="65"/>
      <c r="F286" s="65"/>
      <c r="G286" s="47"/>
      <c r="H286" s="47"/>
      <c r="I286" s="65"/>
      <c r="J286" s="47"/>
      <c r="K286" s="65"/>
      <c r="L286" s="47"/>
      <c r="M286" s="47"/>
      <c r="N286" s="47"/>
      <c r="O286" s="47"/>
      <c r="P286" s="47"/>
      <c r="Q286" s="47"/>
      <c r="R286" s="47"/>
      <c r="S286" s="47"/>
      <c r="T286" s="20"/>
      <c r="U286" s="20"/>
      <c r="EC286" s="47"/>
    </row>
    <row r="287" spans="1:133" x14ac:dyDescent="0.25">
      <c r="A287" s="20"/>
      <c r="B287" s="41" t="s">
        <v>136</v>
      </c>
      <c r="C287" s="34" t="s">
        <v>94</v>
      </c>
      <c r="D287" s="38"/>
      <c r="E287" s="63"/>
      <c r="F287" s="63"/>
      <c r="G287" s="42"/>
      <c r="H287" s="42"/>
      <c r="I287" s="63"/>
      <c r="J287" s="42"/>
      <c r="K287" s="63"/>
      <c r="L287" s="42"/>
      <c r="M287" s="42"/>
      <c r="N287" s="42"/>
      <c r="O287" s="42"/>
      <c r="P287" s="42"/>
      <c r="Q287" s="42"/>
      <c r="R287" s="42"/>
      <c r="S287" s="42"/>
      <c r="T287" s="20"/>
      <c r="U287" s="20"/>
      <c r="EC287" s="42"/>
    </row>
    <row r="288" spans="1:133" ht="15.75" customHeight="1" x14ac:dyDescent="0.25">
      <c r="A288" s="34"/>
      <c r="B288" s="160" t="s">
        <v>138</v>
      </c>
      <c r="C288" s="161" t="s">
        <v>280</v>
      </c>
      <c r="D288" s="162"/>
      <c r="E288" s="163"/>
      <c r="F288" s="164"/>
      <c r="G288" s="165"/>
      <c r="H288" s="162"/>
      <c r="I288" s="164"/>
      <c r="J288" s="162"/>
      <c r="K288" s="164"/>
      <c r="L288" s="165"/>
      <c r="M288" s="168">
        <f>+IF(K288="L-TF",IF(L288&lt;Resum!$AD$43,(L288*Resum!$AD$44),Resum!$AD$45),+IF(K288="L-TT",IF(L288&lt;Resum!$AD$47,(L288*Resum!$AD$48),Resum!$AD$49),0))
+IF(K288="A",0,+IF(L288&gt;Resum!$AB$53,Resum!$AD$53*(+IF(L288&gt;Resum!$AC$53,(Resum!$AC$53-Resum!$AB$53),(L288-Resum!$AB$53))),0)+IF(L288&gt;Resum!$AB$54,Resum!$AD$54*(+IF(L288&gt;Resum!$AC$54,(Resum!$AC$54-Resum!$AB$54),(L288-Resum!$AB$54))),0)+IF(L288&gt;Resum!$AB$55,Resum!$AD$55*(L288-Resum!$AB$55),0))</f>
        <v>0</v>
      </c>
      <c r="N288" s="167">
        <f t="shared" ref="N288:N294" si="69">(IF(G288=0,1,G288)*IF(I288=0,1,I288)*L288 )+M288*IF(G288=0,1,G288)*IF(I288=0,1,I288)</f>
        <v>0</v>
      </c>
      <c r="O288" s="168">
        <f>N288/Portada!$F$15</f>
        <v>0</v>
      </c>
      <c r="P288" s="23"/>
      <c r="Q288" s="23"/>
      <c r="R288" s="20"/>
      <c r="S288" s="94">
        <f t="shared" ref="S288:S294" si="70">M288*IF(G288=0,1,G288)*IF(I288=0,1,I288)</f>
        <v>0</v>
      </c>
      <c r="T288" s="20"/>
      <c r="U288" s="20"/>
      <c r="EC288" s="39">
        <f t="shared" ref="EC288:EC294" si="71">(IF(G288=0,1,G288)*IF(I288=0,1,I288)*L288 )+M288*IF(G288=0,1,G288)*IF(I288=0,1,I288)</f>
        <v>0</v>
      </c>
    </row>
    <row r="289" spans="1:133" x14ac:dyDescent="0.25">
      <c r="B289" s="183" t="s">
        <v>387</v>
      </c>
      <c r="C289" s="184" t="s">
        <v>281</v>
      </c>
      <c r="D289" s="155"/>
      <c r="E289" s="156"/>
      <c r="F289" s="157"/>
      <c r="G289" s="158"/>
      <c r="H289" s="155"/>
      <c r="I289" s="157"/>
      <c r="J289" s="155"/>
      <c r="K289" s="157"/>
      <c r="L289" s="158"/>
      <c r="M289" s="152">
        <f>+IF(K289="L-TF",IF(L289&lt;Resum!$AD$43,(L289*Resum!$AD$44),Resum!$AD$45),+IF(K289="L-TT",IF(L289&lt;Resum!$AD$47,(L289*Resum!$AD$48),Resum!$AD$49),0))
+IF(K289="A",0,+IF(L289&gt;Resum!$AB$53,Resum!$AD$53*(+IF(L289&gt;Resum!$AC$53,(Resum!$AC$53-Resum!$AB$53),(L289-Resum!$AB$53))),0)+IF(L289&gt;Resum!$AB$54,Resum!$AD$54*(+IF(L289&gt;Resum!$AC$54,(Resum!$AC$54-Resum!$AB$54),(L289-Resum!$AB$54))),0)+IF(L289&gt;Resum!$AB$55,Resum!$AD$55*(L289-Resum!$AB$55),0))</f>
        <v>0</v>
      </c>
      <c r="N289" s="151">
        <f t="shared" si="69"/>
        <v>0</v>
      </c>
      <c r="O289" s="152">
        <f>N289/Portada!$F$15</f>
        <v>0</v>
      </c>
      <c r="P289" s="23"/>
      <c r="Q289" s="23"/>
      <c r="R289" s="20"/>
      <c r="S289" s="94">
        <f t="shared" si="70"/>
        <v>0</v>
      </c>
      <c r="T289" s="20"/>
      <c r="U289" s="20"/>
      <c r="EC289" s="39">
        <f t="shared" si="71"/>
        <v>0</v>
      </c>
    </row>
    <row r="290" spans="1:133" x14ac:dyDescent="0.25">
      <c r="A290" s="34"/>
      <c r="B290" s="144" t="s">
        <v>140</v>
      </c>
      <c r="C290" s="145" t="s">
        <v>95</v>
      </c>
      <c r="D290" s="146"/>
      <c r="E290" s="147"/>
      <c r="F290" s="148"/>
      <c r="G290" s="149"/>
      <c r="H290" s="146"/>
      <c r="I290" s="148"/>
      <c r="J290" s="146"/>
      <c r="K290" s="148"/>
      <c r="L290" s="149"/>
      <c r="M290" s="152">
        <f>+IF(K290="L-TF",IF(L290&lt;Resum!$AD$43,(L290*Resum!$AD$44),Resum!$AD$45),+IF(K290="L-TT",IF(L290&lt;Resum!$AD$47,(L290*Resum!$AD$48),Resum!$AD$49),0))
+IF(K290="A",0,+IF(L290&gt;Resum!$AB$53,Resum!$AD$53*(+IF(L290&gt;Resum!$AC$53,(Resum!$AC$53-Resum!$AB$53),(L290-Resum!$AB$53))),0)+IF(L290&gt;Resum!$AB$54,Resum!$AD$54*(+IF(L290&gt;Resum!$AC$54,(Resum!$AC$54-Resum!$AB$54),(L290-Resum!$AB$54))),0)+IF(L290&gt;Resum!$AB$55,Resum!$AD$55*(L290-Resum!$AB$55),0))</f>
        <v>0</v>
      </c>
      <c r="N290" s="151">
        <f t="shared" si="69"/>
        <v>0</v>
      </c>
      <c r="O290" s="152">
        <f>N290/Portada!$F$15</f>
        <v>0</v>
      </c>
      <c r="P290" s="23"/>
      <c r="Q290" s="23"/>
      <c r="R290" s="20"/>
      <c r="S290" s="94">
        <f t="shared" si="70"/>
        <v>0</v>
      </c>
      <c r="T290" s="20"/>
      <c r="U290" s="20"/>
      <c r="EC290" s="39">
        <f t="shared" si="71"/>
        <v>0</v>
      </c>
    </row>
    <row r="291" spans="1:133" x14ac:dyDescent="0.25">
      <c r="A291" s="34"/>
      <c r="B291" s="183" t="s">
        <v>141</v>
      </c>
      <c r="C291" s="184" t="s">
        <v>96</v>
      </c>
      <c r="D291" s="155"/>
      <c r="E291" s="156"/>
      <c r="F291" s="157"/>
      <c r="G291" s="158"/>
      <c r="H291" s="155"/>
      <c r="I291" s="157"/>
      <c r="J291" s="155"/>
      <c r="K291" s="157"/>
      <c r="L291" s="158"/>
      <c r="M291" s="152">
        <f>+IF(K291="L-TF",IF(L291&lt;Resum!$AD$43,(L291*Resum!$AD$44),Resum!$AD$45),+IF(K291="L-TT",IF(L291&lt;Resum!$AD$47,(L291*Resum!$AD$48),Resum!$AD$49),0))
+IF(K291="A",0,+IF(L291&gt;Resum!$AB$53,Resum!$AD$53*(+IF(L291&gt;Resum!$AC$53,(Resum!$AC$53-Resum!$AB$53),(L291-Resum!$AB$53))),0)+IF(L291&gt;Resum!$AB$54,Resum!$AD$54*(+IF(L291&gt;Resum!$AC$54,(Resum!$AC$54-Resum!$AB$54),(L291-Resum!$AB$54))),0)+IF(L291&gt;Resum!$AB$55,Resum!$AD$55*(L291-Resum!$AB$55),0))</f>
        <v>0</v>
      </c>
      <c r="N291" s="151">
        <f t="shared" si="69"/>
        <v>0</v>
      </c>
      <c r="O291" s="152">
        <f>N291/Portada!$F$15</f>
        <v>0</v>
      </c>
      <c r="P291" s="23"/>
      <c r="Q291" s="23"/>
      <c r="R291" s="20"/>
      <c r="S291" s="94">
        <f t="shared" si="70"/>
        <v>0</v>
      </c>
      <c r="T291" s="20"/>
      <c r="U291" s="20"/>
      <c r="EC291" s="39">
        <f t="shared" si="71"/>
        <v>0</v>
      </c>
    </row>
    <row r="292" spans="1:133" x14ac:dyDescent="0.25">
      <c r="A292" s="34"/>
      <c r="B292" s="144" t="s">
        <v>142</v>
      </c>
      <c r="C292" s="140"/>
      <c r="D292" s="146"/>
      <c r="E292" s="147"/>
      <c r="F292" s="148"/>
      <c r="G292" s="149"/>
      <c r="H292" s="146"/>
      <c r="I292" s="148"/>
      <c r="J292" s="146"/>
      <c r="K292" s="148"/>
      <c r="L292" s="149"/>
      <c r="M292" s="152">
        <f>+IF(K292="L-TF",IF(L292&lt;Resum!$AD$43,(L292*Resum!$AD$44),Resum!$AD$45),+IF(K292="L-TT",IF(L292&lt;Resum!$AD$47,(L292*Resum!$AD$48),Resum!$AD$49),0))
+IF(K292="A",0,+IF(L292&gt;Resum!$AB$53,Resum!$AD$53*(+IF(L292&gt;Resum!$AC$53,(Resum!$AC$53-Resum!$AB$53),(L292-Resum!$AB$53))),0)+IF(L292&gt;Resum!$AB$54,Resum!$AD$54*(+IF(L292&gt;Resum!$AC$54,(Resum!$AC$54-Resum!$AB$54),(L292-Resum!$AB$54))),0)+IF(L292&gt;Resum!$AB$55,Resum!$AD$55*(L292-Resum!$AB$55),0))</f>
        <v>0</v>
      </c>
      <c r="N292" s="151">
        <f t="shared" si="69"/>
        <v>0</v>
      </c>
      <c r="O292" s="152">
        <f>N292/Portada!$F$15</f>
        <v>0</v>
      </c>
      <c r="P292" s="23"/>
      <c r="Q292" s="23"/>
      <c r="R292" s="20"/>
      <c r="S292" s="94">
        <f t="shared" si="70"/>
        <v>0</v>
      </c>
      <c r="T292" s="20"/>
      <c r="U292" s="20"/>
      <c r="EC292" s="39">
        <f t="shared" si="71"/>
        <v>0</v>
      </c>
    </row>
    <row r="293" spans="1:133" x14ac:dyDescent="0.25">
      <c r="A293" s="34"/>
      <c r="B293" s="183" t="s">
        <v>388</v>
      </c>
      <c r="C293" s="140"/>
      <c r="D293" s="155"/>
      <c r="E293" s="156"/>
      <c r="F293" s="157"/>
      <c r="G293" s="158"/>
      <c r="H293" s="155"/>
      <c r="I293" s="157"/>
      <c r="J293" s="155"/>
      <c r="K293" s="157"/>
      <c r="L293" s="158"/>
      <c r="M293" s="152">
        <f>+IF(K293="L-TF",IF(L293&lt;Resum!$AD$43,(L293*Resum!$AD$44),Resum!$AD$45),+IF(K293="L-TT",IF(L293&lt;Resum!$AD$47,(L293*Resum!$AD$48),Resum!$AD$49),0))
+IF(K293="A",0,+IF(L293&gt;Resum!$AB$53,Resum!$AD$53*(+IF(L293&gt;Resum!$AC$53,(Resum!$AC$53-Resum!$AB$53),(L293-Resum!$AB$53))),0)+IF(L293&gt;Resum!$AB$54,Resum!$AD$54*(+IF(L293&gt;Resum!$AC$54,(Resum!$AC$54-Resum!$AB$54),(L293-Resum!$AB$54))),0)+IF(L293&gt;Resum!$AB$55,Resum!$AD$55*(L293-Resum!$AB$55),0))</f>
        <v>0</v>
      </c>
      <c r="N293" s="151">
        <f t="shared" si="69"/>
        <v>0</v>
      </c>
      <c r="O293" s="152">
        <f>N293/Portada!$F$15</f>
        <v>0</v>
      </c>
      <c r="P293" s="23"/>
      <c r="Q293" s="23"/>
      <c r="R293" s="20"/>
      <c r="S293" s="94">
        <f t="shared" si="70"/>
        <v>0</v>
      </c>
      <c r="T293" s="20"/>
      <c r="U293" s="20"/>
      <c r="EC293" s="39">
        <f t="shared" si="71"/>
        <v>0</v>
      </c>
    </row>
    <row r="294" spans="1:133" x14ac:dyDescent="0.25">
      <c r="A294" s="34"/>
      <c r="B294" s="144" t="s">
        <v>465</v>
      </c>
      <c r="C294" s="140"/>
      <c r="D294" s="146"/>
      <c r="E294" s="147"/>
      <c r="F294" s="148"/>
      <c r="G294" s="149"/>
      <c r="H294" s="146"/>
      <c r="I294" s="148"/>
      <c r="J294" s="146"/>
      <c r="K294" s="148"/>
      <c r="L294" s="149"/>
      <c r="M294" s="152">
        <f>+IF(K294="L-TF",IF(L294&lt;Resum!$AD$43,(L294*Resum!$AD$44),Resum!$AD$45),+IF(K294="L-TT",IF(L294&lt;Resum!$AD$47,(L294*Resum!$AD$48),Resum!$AD$49),0))
+IF(K294="A",0,+IF(L294&gt;Resum!$AB$53,Resum!$AD$53*(+IF(L294&gt;Resum!$AC$53,(Resum!$AC$53-Resum!$AB$53),(L294-Resum!$AB$53))),0)+IF(L294&gt;Resum!$AB$54,Resum!$AD$54*(+IF(L294&gt;Resum!$AC$54,(Resum!$AC$54-Resum!$AB$54),(L294-Resum!$AB$54))),0)+IF(L294&gt;Resum!$AB$55,Resum!$AD$55*(L294-Resum!$AB$55),0))</f>
        <v>0</v>
      </c>
      <c r="N294" s="151">
        <f t="shared" si="69"/>
        <v>0</v>
      </c>
      <c r="O294" s="152">
        <f>N294/Portada!$F$15</f>
        <v>0</v>
      </c>
      <c r="P294" s="23"/>
      <c r="Q294" s="23"/>
      <c r="R294" s="20"/>
      <c r="S294" s="94">
        <f t="shared" si="70"/>
        <v>0</v>
      </c>
      <c r="T294" s="20"/>
      <c r="U294" s="20"/>
      <c r="EC294" s="39">
        <f t="shared" si="71"/>
        <v>0</v>
      </c>
    </row>
    <row r="295" spans="1:133" ht="15.75" thickBot="1" x14ac:dyDescent="0.3">
      <c r="A295" s="34"/>
      <c r="B295" s="49"/>
      <c r="C295" s="133" t="str">
        <f>"TOTAL " &amp;" " &amp; B287 &amp; " " &amp; (C287)</f>
        <v>TOTAL  05.02. Electricistes i maquinistes</v>
      </c>
      <c r="D295" s="134"/>
      <c r="E295" s="135"/>
      <c r="F295" s="135"/>
      <c r="G295" s="134"/>
      <c r="H295" s="134"/>
      <c r="I295" s="135"/>
      <c r="J295" s="134"/>
      <c r="K295" s="135"/>
      <c r="L295" s="134"/>
      <c r="M295" s="141"/>
      <c r="N295" s="136">
        <f>SUM(N288:N294)</f>
        <v>0</v>
      </c>
      <c r="O295" s="136">
        <f>SUM(O288:O294)</f>
        <v>0</v>
      </c>
      <c r="P295" s="40">
        <f>SUM(P288:P294)</f>
        <v>0</v>
      </c>
      <c r="Q295" s="40">
        <f>SUM(Q288:Q294)</f>
        <v>0</v>
      </c>
      <c r="R295" s="20"/>
      <c r="S295" s="40">
        <f>SUM(S288:S294)</f>
        <v>0</v>
      </c>
      <c r="T295" s="20"/>
      <c r="U295" s="20"/>
      <c r="EC295" s="40">
        <f>SUM(EC288:EC294)</f>
        <v>0</v>
      </c>
    </row>
    <row r="296" spans="1:133" x14ac:dyDescent="0.25">
      <c r="A296" s="20"/>
      <c r="B296" s="42" t="s">
        <v>0</v>
      </c>
      <c r="C296" s="50"/>
      <c r="D296" s="42"/>
      <c r="E296" s="63"/>
      <c r="F296" s="66"/>
      <c r="G296" s="51"/>
      <c r="H296" s="51"/>
      <c r="I296" s="66"/>
      <c r="J296" s="51"/>
      <c r="K296" s="66"/>
      <c r="L296" s="51"/>
      <c r="M296" s="51"/>
      <c r="N296" s="51"/>
      <c r="O296" s="42"/>
      <c r="P296" s="42"/>
      <c r="Q296" s="42"/>
      <c r="R296" s="42"/>
      <c r="S296" s="42"/>
      <c r="T296" s="20"/>
      <c r="U296" s="20"/>
      <c r="EC296" s="51"/>
    </row>
    <row r="297" spans="1:133" x14ac:dyDescent="0.25">
      <c r="A297" s="20"/>
      <c r="B297" s="41" t="s">
        <v>143</v>
      </c>
      <c r="C297" s="34" t="s">
        <v>97</v>
      </c>
      <c r="D297" s="38"/>
      <c r="E297" s="63"/>
      <c r="F297" s="63"/>
      <c r="G297" s="42"/>
      <c r="H297" s="42"/>
      <c r="I297" s="63"/>
      <c r="J297" s="42"/>
      <c r="K297" s="63"/>
      <c r="L297" s="42"/>
      <c r="M297" s="42"/>
      <c r="N297" s="42"/>
      <c r="O297" s="42"/>
      <c r="P297" s="42"/>
      <c r="Q297" s="42"/>
      <c r="R297" s="42"/>
      <c r="S297" s="42"/>
      <c r="T297" s="20"/>
      <c r="U297" s="20"/>
      <c r="EC297" s="42"/>
    </row>
    <row r="298" spans="1:133" x14ac:dyDescent="0.25">
      <c r="A298" s="34"/>
      <c r="B298" s="160" t="s">
        <v>389</v>
      </c>
      <c r="C298" s="161" t="s">
        <v>65</v>
      </c>
      <c r="D298" s="162"/>
      <c r="E298" s="163"/>
      <c r="F298" s="164"/>
      <c r="G298" s="165"/>
      <c r="H298" s="162"/>
      <c r="I298" s="164"/>
      <c r="J298" s="162"/>
      <c r="K298" s="164"/>
      <c r="L298" s="165"/>
      <c r="M298" s="168">
        <f>+IF(K298="L-TF",IF(L298&lt;Resum!$AD$43,(L298*Resum!$AD$44),Resum!$AD$45),+IF(K298="L-TT",IF(L298&lt;Resum!$AD$47,(L298*Resum!$AD$48),Resum!$AD$49),0))
+IF(K298="A",0,+IF(L298&gt;Resum!$AB$53,Resum!$AD$53*(+IF(L298&gt;Resum!$AC$53,(Resum!$AC$53-Resum!$AB$53),(L298-Resum!$AB$53))),0)+IF(L298&gt;Resum!$AB$54,Resum!$AD$54*(+IF(L298&gt;Resum!$AC$54,(Resum!$AC$54-Resum!$AB$54),(L298-Resum!$AB$54))),0)+IF(L298&gt;Resum!$AB$55,Resum!$AD$55*(L298-Resum!$AB$55),0))</f>
        <v>0</v>
      </c>
      <c r="N298" s="167">
        <f t="shared" ref="N298:N310" si="72">(IF(G298=0,1,G298)*IF(I298=0,1,I298)*L298 )+M298*IF(G298=0,1,G298)*IF(I298=0,1,I298)</f>
        <v>0</v>
      </c>
      <c r="O298" s="168">
        <f>N298/Portada!$F$15</f>
        <v>0</v>
      </c>
      <c r="P298" s="23"/>
      <c r="Q298" s="23"/>
      <c r="R298" s="20"/>
      <c r="S298" s="94">
        <f t="shared" ref="S298:S310" si="73">M298*IF(G298=0,1,G298)*IF(I298=0,1,I298)</f>
        <v>0</v>
      </c>
      <c r="T298" s="20"/>
      <c r="U298" s="20"/>
      <c r="EC298" s="39">
        <f t="shared" ref="EC298:EC310" si="74">(IF(G298=0,1,G298)*IF(I298=0,1,I298)*L298 )+M298*IF(G298=0,1,G298)*IF(I298=0,1,I298)</f>
        <v>0</v>
      </c>
    </row>
    <row r="299" spans="1:133" x14ac:dyDescent="0.25">
      <c r="B299" s="183" t="s">
        <v>390</v>
      </c>
      <c r="C299" s="184" t="s">
        <v>575</v>
      </c>
      <c r="D299" s="155"/>
      <c r="E299" s="156"/>
      <c r="F299" s="157"/>
      <c r="G299" s="158"/>
      <c r="H299" s="155"/>
      <c r="I299" s="157"/>
      <c r="J299" s="155"/>
      <c r="K299" s="157"/>
      <c r="L299" s="158"/>
      <c r="M299" s="152">
        <f>+IF(K299="L-TF",IF(L299&lt;Resum!$AD$43,(L299*Resum!$AD$44),Resum!$AD$45),+IF(K299="L-TT",IF(L299&lt;Resum!$AD$47,(L299*Resum!$AD$48),Resum!$AD$49),0))
+IF(K299="A",0,+IF(L299&gt;Resum!$AB$53,Resum!$AD$53*(+IF(L299&gt;Resum!$AC$53,(Resum!$AC$53-Resum!$AB$53),(L299-Resum!$AB$53))),0)+IF(L299&gt;Resum!$AB$54,Resum!$AD$54*(+IF(L299&gt;Resum!$AC$54,(Resum!$AC$54-Resum!$AB$54),(L299-Resum!$AB$54))),0)+IF(L299&gt;Resum!$AB$55,Resum!$AD$55*(L299-Resum!$AB$55),0))</f>
        <v>0</v>
      </c>
      <c r="N299" s="151">
        <f t="shared" si="72"/>
        <v>0</v>
      </c>
      <c r="O299" s="152">
        <f>N299/Portada!$F$15</f>
        <v>0</v>
      </c>
      <c r="P299" s="23"/>
      <c r="Q299" s="23"/>
      <c r="R299" s="20"/>
      <c r="S299" s="94">
        <f t="shared" si="73"/>
        <v>0</v>
      </c>
      <c r="T299" s="20"/>
      <c r="U299" s="20"/>
      <c r="EC299" s="39">
        <f t="shared" si="74"/>
        <v>0</v>
      </c>
    </row>
    <row r="300" spans="1:133" x14ac:dyDescent="0.25">
      <c r="A300" s="34"/>
      <c r="B300" s="144" t="s">
        <v>391</v>
      </c>
      <c r="C300" s="145" t="s">
        <v>282</v>
      </c>
      <c r="D300" s="146"/>
      <c r="E300" s="147"/>
      <c r="F300" s="148"/>
      <c r="G300" s="149"/>
      <c r="H300" s="146"/>
      <c r="I300" s="148"/>
      <c r="J300" s="146"/>
      <c r="K300" s="148"/>
      <c r="L300" s="149"/>
      <c r="M300" s="152">
        <f>+IF(K300="L-TF",IF(L300&lt;Resum!$AD$43,(L300*Resum!$AD$44),Resum!$AD$45),+IF(K300="L-TT",IF(L300&lt;Resum!$AD$47,(L300*Resum!$AD$48),Resum!$AD$49),0))
+IF(K300="A",0,+IF(L300&gt;Resum!$AB$53,Resum!$AD$53*(+IF(L300&gt;Resum!$AC$53,(Resum!$AC$53-Resum!$AB$53),(L300-Resum!$AB$53))),0)+IF(L300&gt;Resum!$AB$54,Resum!$AD$54*(+IF(L300&gt;Resum!$AC$54,(Resum!$AC$54-Resum!$AB$54),(L300-Resum!$AB$54))),0)+IF(L300&gt;Resum!$AB$55,Resum!$AD$55*(L300-Resum!$AB$55),0))</f>
        <v>0</v>
      </c>
      <c r="N300" s="151">
        <f t="shared" si="72"/>
        <v>0</v>
      </c>
      <c r="O300" s="152">
        <f>N300/Portada!$F$15</f>
        <v>0</v>
      </c>
      <c r="P300" s="23"/>
      <c r="Q300" s="23"/>
      <c r="R300" s="20"/>
      <c r="S300" s="94">
        <f t="shared" si="73"/>
        <v>0</v>
      </c>
      <c r="T300" s="20"/>
      <c r="U300" s="20"/>
      <c r="EC300" s="39">
        <f t="shared" si="74"/>
        <v>0</v>
      </c>
    </row>
    <row r="301" spans="1:133" x14ac:dyDescent="0.25">
      <c r="A301" s="34"/>
      <c r="B301" s="183" t="s">
        <v>392</v>
      </c>
      <c r="C301" s="184" t="s">
        <v>283</v>
      </c>
      <c r="D301" s="155"/>
      <c r="E301" s="156"/>
      <c r="F301" s="157"/>
      <c r="G301" s="158"/>
      <c r="H301" s="155"/>
      <c r="I301" s="157"/>
      <c r="J301" s="155"/>
      <c r="K301" s="157"/>
      <c r="L301" s="158"/>
      <c r="M301" s="152">
        <f>+IF(K301="L-TF",IF(L301&lt;Resum!$AD$43,(L301*Resum!$AD$44),Resum!$AD$45),+IF(K301="L-TT",IF(L301&lt;Resum!$AD$47,(L301*Resum!$AD$48),Resum!$AD$49),0))
+IF(K301="A",0,+IF(L301&gt;Resum!$AB$53,Resum!$AD$53*(+IF(L301&gt;Resum!$AC$53,(Resum!$AC$53-Resum!$AB$53),(L301-Resum!$AB$53))),0)+IF(L301&gt;Resum!$AB$54,Resum!$AD$54*(+IF(L301&gt;Resum!$AC$54,(Resum!$AC$54-Resum!$AB$54),(L301-Resum!$AB$54))),0)+IF(L301&gt;Resum!$AB$55,Resum!$AD$55*(L301-Resum!$AB$55),0))</f>
        <v>0</v>
      </c>
      <c r="N301" s="151">
        <f t="shared" si="72"/>
        <v>0</v>
      </c>
      <c r="O301" s="152">
        <f>N301/Portada!$F$15</f>
        <v>0</v>
      </c>
      <c r="P301" s="23"/>
      <c r="Q301" s="23"/>
      <c r="R301" s="20"/>
      <c r="S301" s="94">
        <f t="shared" si="73"/>
        <v>0</v>
      </c>
      <c r="T301" s="20"/>
      <c r="U301" s="20"/>
      <c r="EC301" s="39">
        <f t="shared" si="74"/>
        <v>0</v>
      </c>
    </row>
    <row r="302" spans="1:133" x14ac:dyDescent="0.25">
      <c r="A302" s="34"/>
      <c r="B302" s="144" t="s">
        <v>393</v>
      </c>
      <c r="C302" s="145" t="s">
        <v>284</v>
      </c>
      <c r="D302" s="146"/>
      <c r="E302" s="147"/>
      <c r="F302" s="148"/>
      <c r="G302" s="149"/>
      <c r="H302" s="146"/>
      <c r="I302" s="148"/>
      <c r="J302" s="146"/>
      <c r="K302" s="148"/>
      <c r="L302" s="149"/>
      <c r="M302" s="152">
        <f>+IF(K302="L-TF",IF(L302&lt;Resum!$AD$43,(L302*Resum!$AD$44),Resum!$AD$45),+IF(K302="L-TT",IF(L302&lt;Resum!$AD$47,(L302*Resum!$AD$48),Resum!$AD$49),0))
+IF(K302="A",0,+IF(L302&gt;Resum!$AB$53,Resum!$AD$53*(+IF(L302&gt;Resum!$AC$53,(Resum!$AC$53-Resum!$AB$53),(L302-Resum!$AB$53))),0)+IF(L302&gt;Resum!$AB$54,Resum!$AD$54*(+IF(L302&gt;Resum!$AC$54,(Resum!$AC$54-Resum!$AB$54),(L302-Resum!$AB$54))),0)+IF(L302&gt;Resum!$AB$55,Resum!$AD$55*(L302-Resum!$AB$55),0))</f>
        <v>0</v>
      </c>
      <c r="N302" s="151">
        <f t="shared" si="72"/>
        <v>0</v>
      </c>
      <c r="O302" s="152">
        <f>N302/Portada!$F$15</f>
        <v>0</v>
      </c>
      <c r="P302" s="23"/>
      <c r="Q302" s="23"/>
      <c r="R302" s="20"/>
      <c r="S302" s="94">
        <f t="shared" si="73"/>
        <v>0</v>
      </c>
      <c r="T302" s="20"/>
      <c r="U302" s="20"/>
      <c r="EC302" s="39">
        <f t="shared" si="74"/>
        <v>0</v>
      </c>
    </row>
    <row r="303" spans="1:133" x14ac:dyDescent="0.25">
      <c r="A303" s="34"/>
      <c r="B303" s="183" t="s">
        <v>394</v>
      </c>
      <c r="C303" s="184" t="s">
        <v>285</v>
      </c>
      <c r="D303" s="155"/>
      <c r="E303" s="156"/>
      <c r="F303" s="157"/>
      <c r="G303" s="158"/>
      <c r="H303" s="155"/>
      <c r="I303" s="157"/>
      <c r="J303" s="155"/>
      <c r="K303" s="157"/>
      <c r="L303" s="158"/>
      <c r="M303" s="152">
        <f>+IF(K303="L-TF",IF(L303&lt;Resum!$AD$43,(L303*Resum!$AD$44),Resum!$AD$45),+IF(K303="L-TT",IF(L303&lt;Resum!$AD$47,(L303*Resum!$AD$48),Resum!$AD$49),0))
+IF(K303="A",0,+IF(L303&gt;Resum!$AB$53,Resum!$AD$53*(+IF(L303&gt;Resum!$AC$53,(Resum!$AC$53-Resum!$AB$53),(L303-Resum!$AB$53))),0)+IF(L303&gt;Resum!$AB$54,Resum!$AD$54*(+IF(L303&gt;Resum!$AC$54,(Resum!$AC$54-Resum!$AB$54),(L303-Resum!$AB$54))),0)+IF(L303&gt;Resum!$AB$55,Resum!$AD$55*(L303-Resum!$AB$55),0))</f>
        <v>0</v>
      </c>
      <c r="N303" s="151">
        <f t="shared" si="72"/>
        <v>0</v>
      </c>
      <c r="O303" s="152">
        <f>N303/Portada!$F$15</f>
        <v>0</v>
      </c>
      <c r="P303" s="23"/>
      <c r="Q303" s="23"/>
      <c r="R303" s="20"/>
      <c r="S303" s="94">
        <f t="shared" si="73"/>
        <v>0</v>
      </c>
      <c r="T303" s="20"/>
      <c r="U303" s="20"/>
      <c r="EC303" s="39">
        <f t="shared" si="74"/>
        <v>0</v>
      </c>
    </row>
    <row r="304" spans="1:133" x14ac:dyDescent="0.25">
      <c r="A304" s="34"/>
      <c r="B304" s="144" t="s">
        <v>461</v>
      </c>
      <c r="C304" s="145" t="s">
        <v>286</v>
      </c>
      <c r="D304" s="146"/>
      <c r="E304" s="147"/>
      <c r="F304" s="148"/>
      <c r="G304" s="149"/>
      <c r="H304" s="146"/>
      <c r="I304" s="148"/>
      <c r="J304" s="146"/>
      <c r="K304" s="148"/>
      <c r="L304" s="149"/>
      <c r="M304" s="152">
        <f>+IF(K304="L-TF",IF(L304&lt;Resum!$AD$43,(L304*Resum!$AD$44),Resum!$AD$45),+IF(K304="L-TT",IF(L304&lt;Resum!$AD$47,(L304*Resum!$AD$48),Resum!$AD$49),0))
+IF(K304="A",0,+IF(L304&gt;Resum!$AB$53,Resum!$AD$53*(+IF(L304&gt;Resum!$AC$53,(Resum!$AC$53-Resum!$AB$53),(L304-Resum!$AB$53))),0)+IF(L304&gt;Resum!$AB$54,Resum!$AD$54*(+IF(L304&gt;Resum!$AC$54,(Resum!$AC$54-Resum!$AB$54),(L304-Resum!$AB$54))),0)+IF(L304&gt;Resum!$AB$55,Resum!$AD$55*(L304-Resum!$AB$55),0))</f>
        <v>0</v>
      </c>
      <c r="N304" s="151">
        <f t="shared" si="72"/>
        <v>0</v>
      </c>
      <c r="O304" s="152">
        <f>N304/Portada!$F$15</f>
        <v>0</v>
      </c>
      <c r="P304" s="23"/>
      <c r="Q304" s="23"/>
      <c r="R304" s="20"/>
      <c r="S304" s="94">
        <f t="shared" si="73"/>
        <v>0</v>
      </c>
      <c r="T304" s="20"/>
      <c r="U304" s="20"/>
      <c r="EC304" s="39">
        <f t="shared" si="74"/>
        <v>0</v>
      </c>
    </row>
    <row r="305" spans="1:133" x14ac:dyDescent="0.25">
      <c r="A305" s="34"/>
      <c r="B305" s="183" t="s">
        <v>462</v>
      </c>
      <c r="C305" s="140"/>
      <c r="D305" s="155"/>
      <c r="E305" s="156"/>
      <c r="F305" s="157"/>
      <c r="G305" s="158"/>
      <c r="H305" s="155"/>
      <c r="I305" s="157"/>
      <c r="J305" s="155"/>
      <c r="K305" s="189"/>
      <c r="L305" s="158"/>
      <c r="M305" s="152">
        <f>+IF(K305="L-TF",IF(L305&lt;Resum!$AD$43,(L305*Resum!$AD$44),Resum!$AD$45),+IF(K305="L-TT",IF(L305&lt;Resum!$AD$47,(L305*Resum!$AD$48),Resum!$AD$49),0))
+IF(K305="A",0,+IF(L305&gt;Resum!$AB$53,Resum!$AD$53*(+IF(L305&gt;Resum!$AC$53,(Resum!$AC$53-Resum!$AB$53),(L305-Resum!$AB$53))),0)+IF(L305&gt;Resum!$AB$54,Resum!$AD$54*(+IF(L305&gt;Resum!$AC$54,(Resum!$AC$54-Resum!$AB$54),(L305-Resum!$AB$54))),0)+IF(L305&gt;Resum!$AB$55,Resum!$AD$55*(L305-Resum!$AB$55),0))</f>
        <v>0</v>
      </c>
      <c r="N305" s="151">
        <f t="shared" si="72"/>
        <v>0</v>
      </c>
      <c r="O305" s="152">
        <f>N305/Portada!$F$15</f>
        <v>0</v>
      </c>
      <c r="P305" s="23"/>
      <c r="Q305" s="23"/>
      <c r="R305" s="20"/>
      <c r="S305" s="94">
        <f t="shared" si="73"/>
        <v>0</v>
      </c>
      <c r="T305" s="20"/>
      <c r="U305" s="20"/>
      <c r="EC305" s="39">
        <f t="shared" si="74"/>
        <v>0</v>
      </c>
    </row>
    <row r="306" spans="1:133" x14ac:dyDescent="0.25">
      <c r="A306" s="34"/>
      <c r="B306" s="144" t="s">
        <v>463</v>
      </c>
      <c r="C306" s="140"/>
      <c r="D306" s="146"/>
      <c r="E306" s="147"/>
      <c r="F306" s="148"/>
      <c r="G306" s="149"/>
      <c r="H306" s="146"/>
      <c r="I306" s="148"/>
      <c r="J306" s="146"/>
      <c r="K306" s="148"/>
      <c r="L306" s="149"/>
      <c r="M306" s="152">
        <f>+IF(K306="L-TF",IF(L306&lt;Resum!$AD$43,(L306*Resum!$AD$44),Resum!$AD$45),+IF(K306="L-TT",IF(L306&lt;Resum!$AD$47,(L306*Resum!$AD$48),Resum!$AD$49),0))
+IF(K306="A",0,+IF(L306&gt;Resum!$AB$53,Resum!$AD$53*(+IF(L306&gt;Resum!$AC$53,(Resum!$AC$53-Resum!$AB$53),(L306-Resum!$AB$53))),0)+IF(L306&gt;Resum!$AB$54,Resum!$AD$54*(+IF(L306&gt;Resum!$AC$54,(Resum!$AC$54-Resum!$AB$54),(L306-Resum!$AB$54))),0)+IF(L306&gt;Resum!$AB$55,Resum!$AD$55*(L306-Resum!$AB$55),0))</f>
        <v>0</v>
      </c>
      <c r="N306" s="151">
        <f t="shared" si="72"/>
        <v>0</v>
      </c>
      <c r="O306" s="152">
        <f>N306/Portada!$F$15</f>
        <v>0</v>
      </c>
      <c r="P306" s="23"/>
      <c r="Q306" s="23"/>
      <c r="R306" s="20"/>
      <c r="S306" s="94">
        <f t="shared" si="73"/>
        <v>0</v>
      </c>
      <c r="T306" s="20"/>
      <c r="U306" s="20"/>
      <c r="EC306" s="39">
        <f t="shared" si="74"/>
        <v>0</v>
      </c>
    </row>
    <row r="307" spans="1:133" x14ac:dyDescent="0.25">
      <c r="A307" s="34"/>
      <c r="B307" s="183" t="s">
        <v>464</v>
      </c>
      <c r="C307" s="140"/>
      <c r="D307" s="155"/>
      <c r="E307" s="156"/>
      <c r="F307" s="157"/>
      <c r="G307" s="158"/>
      <c r="H307" s="155"/>
      <c r="I307" s="157"/>
      <c r="J307" s="155"/>
      <c r="K307" s="189"/>
      <c r="L307" s="158"/>
      <c r="M307" s="152">
        <f>+IF(K307="L-TF",IF(L307&lt;Resum!$AD$43,(L307*Resum!$AD$44),Resum!$AD$45),+IF(K307="L-TT",IF(L307&lt;Resum!$AD$47,(L307*Resum!$AD$48),Resum!$AD$49),0))
+IF(K307="A",0,+IF(L307&gt;Resum!$AB$53,Resum!$AD$53*(+IF(L307&gt;Resum!$AC$53,(Resum!$AC$53-Resum!$AB$53),(L307-Resum!$AB$53))),0)+IF(L307&gt;Resum!$AB$54,Resum!$AD$54*(+IF(L307&gt;Resum!$AC$54,(Resum!$AC$54-Resum!$AB$54),(L307-Resum!$AB$54))),0)+IF(L307&gt;Resum!$AB$55,Resum!$AD$55*(L307-Resum!$AB$55),0))</f>
        <v>0</v>
      </c>
      <c r="N307" s="151">
        <f t="shared" si="72"/>
        <v>0</v>
      </c>
      <c r="O307" s="152">
        <f>N307/Portada!$F$15</f>
        <v>0</v>
      </c>
      <c r="P307" s="23"/>
      <c r="Q307" s="23"/>
      <c r="R307" s="20"/>
      <c r="S307" s="94">
        <f t="shared" si="73"/>
        <v>0</v>
      </c>
      <c r="T307" s="20"/>
      <c r="U307" s="20"/>
      <c r="EC307" s="39">
        <f t="shared" si="74"/>
        <v>0</v>
      </c>
    </row>
    <row r="308" spans="1:133" x14ac:dyDescent="0.25">
      <c r="A308" s="34"/>
      <c r="B308" s="144" t="s">
        <v>533</v>
      </c>
      <c r="C308" s="140"/>
      <c r="D308" s="146"/>
      <c r="E308" s="147"/>
      <c r="F308" s="148"/>
      <c r="G308" s="149"/>
      <c r="H308" s="146"/>
      <c r="I308" s="148"/>
      <c r="J308" s="146"/>
      <c r="K308" s="148"/>
      <c r="L308" s="149"/>
      <c r="M308" s="152">
        <f>+IF(K308="L-TF",IF(L308&lt;Resum!$AD$43,(L308*Resum!$AD$44),Resum!$AD$45),+IF(K308="L-TT",IF(L308&lt;Resum!$AD$47,(L308*Resum!$AD$48),Resum!$AD$49),0))
+IF(K308="A",0,+IF(L308&gt;Resum!$AB$53,Resum!$AD$53*(+IF(L308&gt;Resum!$AC$53,(Resum!$AC$53-Resum!$AB$53),(L308-Resum!$AB$53))),0)+IF(L308&gt;Resum!$AB$54,Resum!$AD$54*(+IF(L308&gt;Resum!$AC$54,(Resum!$AC$54-Resum!$AB$54),(L308-Resum!$AB$54))),0)+IF(L308&gt;Resum!$AB$55,Resum!$AD$55*(L308-Resum!$AB$55),0))</f>
        <v>0</v>
      </c>
      <c r="N308" s="151">
        <f t="shared" si="72"/>
        <v>0</v>
      </c>
      <c r="O308" s="152">
        <f>N308/Portada!$F$15</f>
        <v>0</v>
      </c>
      <c r="P308" s="23"/>
      <c r="Q308" s="23"/>
      <c r="R308" s="20"/>
      <c r="S308" s="94">
        <f t="shared" si="73"/>
        <v>0</v>
      </c>
      <c r="T308" s="20"/>
      <c r="U308" s="20"/>
      <c r="EC308" s="39">
        <f t="shared" si="74"/>
        <v>0</v>
      </c>
    </row>
    <row r="309" spans="1:133" x14ac:dyDescent="0.25">
      <c r="A309" s="34"/>
      <c r="B309" s="183" t="s">
        <v>534</v>
      </c>
      <c r="C309" s="140"/>
      <c r="D309" s="155"/>
      <c r="E309" s="156"/>
      <c r="F309" s="157"/>
      <c r="G309" s="158"/>
      <c r="H309" s="155"/>
      <c r="I309" s="157"/>
      <c r="J309" s="155"/>
      <c r="K309" s="157"/>
      <c r="L309" s="158"/>
      <c r="M309" s="152">
        <f>+IF(K309="L-TF",IF(L309&lt;Resum!$AD$43,(L309*Resum!$AD$44),Resum!$AD$45),+IF(K309="L-TT",IF(L309&lt;Resum!$AD$47,(L309*Resum!$AD$48),Resum!$AD$49),0))
+IF(K309="A",0,+IF(L309&gt;Resum!$AB$53,Resum!$AD$53*(+IF(L309&gt;Resum!$AC$53,(Resum!$AC$53-Resum!$AB$53),(L309-Resum!$AB$53))),0)+IF(L309&gt;Resum!$AB$54,Resum!$AD$54*(+IF(L309&gt;Resum!$AC$54,(Resum!$AC$54-Resum!$AB$54),(L309-Resum!$AB$54))),0)+IF(L309&gt;Resum!$AB$55,Resum!$AD$55*(L309-Resum!$AB$55),0))</f>
        <v>0</v>
      </c>
      <c r="N309" s="151">
        <f t="shared" si="72"/>
        <v>0</v>
      </c>
      <c r="O309" s="152">
        <f>N309/Portada!$F$15</f>
        <v>0</v>
      </c>
      <c r="P309" s="23"/>
      <c r="Q309" s="23"/>
      <c r="R309" s="20"/>
      <c r="S309" s="94">
        <f t="shared" si="73"/>
        <v>0</v>
      </c>
      <c r="T309" s="20"/>
      <c r="U309" s="20"/>
      <c r="EC309" s="39">
        <f t="shared" si="74"/>
        <v>0</v>
      </c>
    </row>
    <row r="310" spans="1:133" x14ac:dyDescent="0.25">
      <c r="A310" s="34"/>
      <c r="B310" s="177" t="s">
        <v>535</v>
      </c>
      <c r="C310" s="140"/>
      <c r="D310" s="178"/>
      <c r="E310" s="179"/>
      <c r="F310" s="180"/>
      <c r="G310" s="181"/>
      <c r="H310" s="178"/>
      <c r="I310" s="180"/>
      <c r="J310" s="178"/>
      <c r="K310" s="180"/>
      <c r="L310" s="181"/>
      <c r="M310" s="152">
        <f>+IF(K310="L-TF",IF(L310&lt;Resum!$AD$43,(L310*Resum!$AD$44),Resum!$AD$45),+IF(K310="L-TT",IF(L310&lt;Resum!$AD$47,(L310*Resum!$AD$48),Resum!$AD$49),0))
+IF(K310="A",0,+IF(L310&gt;Resum!$AB$53,Resum!$AD$53*(+IF(L310&gt;Resum!$AC$53,(Resum!$AC$53-Resum!$AB$53),(L310-Resum!$AB$53))),0)+IF(L310&gt;Resum!$AB$54,Resum!$AD$54*(+IF(L310&gt;Resum!$AC$54,(Resum!$AC$54-Resum!$AB$54),(L310-Resum!$AB$54))),0)+IF(L310&gt;Resum!$AB$55,Resum!$AD$55*(L310-Resum!$AB$55),0))</f>
        <v>0</v>
      </c>
      <c r="N310" s="175">
        <f t="shared" si="72"/>
        <v>0</v>
      </c>
      <c r="O310" s="176">
        <f>N310/Portada!$F$15</f>
        <v>0</v>
      </c>
      <c r="P310" s="23"/>
      <c r="Q310" s="23"/>
      <c r="R310" s="20"/>
      <c r="S310" s="94">
        <f t="shared" si="73"/>
        <v>0</v>
      </c>
      <c r="T310" s="20"/>
      <c r="U310" s="20"/>
      <c r="EC310" s="39">
        <f t="shared" si="74"/>
        <v>0</v>
      </c>
    </row>
    <row r="311" spans="1:133" ht="15.75" thickBot="1" x14ac:dyDescent="0.3">
      <c r="A311" s="34"/>
      <c r="B311" s="49"/>
      <c r="C311" s="133" t="str">
        <f>"TOTAL " &amp;" " &amp; B297 &amp; " " &amp; (C297)</f>
        <v>TOTAL  05.03. Segona unitat</v>
      </c>
      <c r="D311" s="134"/>
      <c r="E311" s="135"/>
      <c r="F311" s="135"/>
      <c r="G311" s="134"/>
      <c r="H311" s="134"/>
      <c r="I311" s="135"/>
      <c r="J311" s="134"/>
      <c r="K311" s="135"/>
      <c r="L311" s="134"/>
      <c r="M311" s="141"/>
      <c r="N311" s="136">
        <f>SUM(N298:N310)</f>
        <v>0</v>
      </c>
      <c r="O311" s="136">
        <f>SUM(O298:O310)</f>
        <v>0</v>
      </c>
      <c r="P311" s="40">
        <f>SUM(P298:P310)</f>
        <v>0</v>
      </c>
      <c r="Q311" s="40">
        <f>SUM(Q298:Q310)</f>
        <v>0</v>
      </c>
      <c r="R311" s="20"/>
      <c r="S311" s="40">
        <f>SUM(S298:S310)</f>
        <v>0</v>
      </c>
      <c r="T311" s="20"/>
      <c r="U311" s="20"/>
      <c r="EC311" s="40">
        <f>SUM(EC298:EC310)</f>
        <v>0</v>
      </c>
    </row>
    <row r="312" spans="1:133" x14ac:dyDescent="0.25">
      <c r="A312" s="20"/>
      <c r="B312" s="42" t="s">
        <v>0</v>
      </c>
      <c r="C312" s="20"/>
      <c r="D312" s="20"/>
      <c r="E312" s="20"/>
      <c r="F312" s="20"/>
      <c r="G312" s="20"/>
      <c r="H312" s="20"/>
      <c r="I312" s="20"/>
      <c r="J312" s="20"/>
      <c r="K312" s="31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EC312" s="20"/>
    </row>
    <row r="313" spans="1:133" x14ac:dyDescent="0.25">
      <c r="A313" s="20"/>
      <c r="B313" s="41" t="s">
        <v>487</v>
      </c>
      <c r="C313" s="34" t="s">
        <v>488</v>
      </c>
      <c r="D313" s="38"/>
      <c r="E313" s="63"/>
      <c r="F313" s="63"/>
      <c r="G313" s="42"/>
      <c r="H313" s="42"/>
      <c r="I313" s="63"/>
      <c r="J313" s="42"/>
      <c r="K313" s="63"/>
      <c r="L313" s="42"/>
      <c r="M313" s="42"/>
      <c r="N313" s="42"/>
      <c r="O313" s="42"/>
      <c r="P313" s="42"/>
      <c r="Q313" s="42"/>
      <c r="R313" s="42"/>
      <c r="S313" s="42"/>
      <c r="T313" s="20"/>
      <c r="U313" s="20"/>
      <c r="EC313" s="42"/>
    </row>
    <row r="314" spans="1:133" x14ac:dyDescent="0.25">
      <c r="A314" s="34"/>
      <c r="B314" s="160" t="s">
        <v>489</v>
      </c>
      <c r="C314" s="161" t="s">
        <v>493</v>
      </c>
      <c r="D314" s="162"/>
      <c r="E314" s="163"/>
      <c r="F314" s="164"/>
      <c r="G314" s="165"/>
      <c r="H314" s="162"/>
      <c r="I314" s="164"/>
      <c r="J314" s="162"/>
      <c r="K314" s="164"/>
      <c r="L314" s="165"/>
      <c r="M314" s="168">
        <f>+IF(K314="L-TF",IF(L314&lt;Resum!$AD$43,(L314*Resum!$AD$44),Resum!$AD$45),+IF(K314="L-TT",IF(L314&lt;Resum!$AD$47,(L314*Resum!$AD$48),Resum!$AD$49),0))
+IF(K314="A",0,+IF(L314&gt;Resum!$AB$53,Resum!$AD$53*(+IF(L314&gt;Resum!$AC$53,(Resum!$AC$53-Resum!$AB$53),(L314-Resum!$AB$53))),0)+IF(L314&gt;Resum!$AB$54,Resum!$AD$54*(+IF(L314&gt;Resum!$AC$54,(Resum!$AC$54-Resum!$AB$54),(L314-Resum!$AB$54))),0)+IF(L314&gt;Resum!$AB$55,Resum!$AD$55*(L314-Resum!$AB$55),0))</f>
        <v>0</v>
      </c>
      <c r="N314" s="167">
        <f t="shared" ref="N314:N321" si="75">(IF(G314=0,1,G314)*IF(I314=0,1,I314)*L314 )+M314*IF(G314=0,1,G314)*IF(I314=0,1,I314)</f>
        <v>0</v>
      </c>
      <c r="O314" s="168">
        <f>N314/Portada!$F$15</f>
        <v>0</v>
      </c>
      <c r="P314" s="23"/>
      <c r="Q314" s="23"/>
      <c r="R314" s="20"/>
      <c r="S314" s="94">
        <f t="shared" ref="S314:S321" si="76">M314*IF(G314=0,1,G314)*IF(I314=0,1,I314)</f>
        <v>0</v>
      </c>
      <c r="T314" s="20"/>
      <c r="U314" s="20"/>
      <c r="EC314" s="39">
        <f t="shared" ref="EC314:EC321" si="77">(IF(G314=0,1,G314)*IF(I314=0,1,I314)*L314 )+M314*IF(G314=0,1,G314)*IF(I314=0,1,I314)</f>
        <v>0</v>
      </c>
    </row>
    <row r="315" spans="1:133" x14ac:dyDescent="0.25">
      <c r="B315" s="183" t="s">
        <v>490</v>
      </c>
      <c r="C315" s="184" t="s">
        <v>494</v>
      </c>
      <c r="D315" s="155"/>
      <c r="E315" s="156"/>
      <c r="F315" s="157"/>
      <c r="G315" s="158"/>
      <c r="H315" s="155"/>
      <c r="I315" s="157"/>
      <c r="J315" s="155"/>
      <c r="K315" s="157"/>
      <c r="L315" s="158"/>
      <c r="M315" s="152">
        <f>+IF(K315="L-TF",IF(L315&lt;Resum!$AD$43,(L315*Resum!$AD$44),Resum!$AD$45),+IF(K315="L-TT",IF(L315&lt;Resum!$AD$47,(L315*Resum!$AD$48),Resum!$AD$49),0))
+IF(K315="A",0,+IF(L315&gt;Resum!$AB$53,Resum!$AD$53*(+IF(L315&gt;Resum!$AC$53,(Resum!$AC$53-Resum!$AB$53),(L315-Resum!$AB$53))),0)+IF(L315&gt;Resum!$AB$54,Resum!$AD$54*(+IF(L315&gt;Resum!$AC$54,(Resum!$AC$54-Resum!$AB$54),(L315-Resum!$AB$54))),0)+IF(L315&gt;Resum!$AB$55,Resum!$AD$55*(L315-Resum!$AB$55),0))</f>
        <v>0</v>
      </c>
      <c r="N315" s="151">
        <f t="shared" si="75"/>
        <v>0</v>
      </c>
      <c r="O315" s="152">
        <f>N315/Portada!$F$15</f>
        <v>0</v>
      </c>
      <c r="P315" s="23"/>
      <c r="Q315" s="23"/>
      <c r="R315" s="20"/>
      <c r="S315" s="94">
        <f t="shared" si="76"/>
        <v>0</v>
      </c>
      <c r="T315" s="20"/>
      <c r="U315" s="20"/>
      <c r="EC315" s="39">
        <f t="shared" si="77"/>
        <v>0</v>
      </c>
    </row>
    <row r="316" spans="1:133" x14ac:dyDescent="0.25">
      <c r="A316" s="34"/>
      <c r="B316" s="144" t="s">
        <v>491</v>
      </c>
      <c r="C316" s="145" t="s">
        <v>495</v>
      </c>
      <c r="D316" s="146"/>
      <c r="E316" s="147"/>
      <c r="F316" s="148"/>
      <c r="G316" s="149"/>
      <c r="H316" s="146"/>
      <c r="I316" s="148"/>
      <c r="J316" s="146"/>
      <c r="K316" s="148"/>
      <c r="L316" s="149"/>
      <c r="M316" s="152">
        <f>+IF(K316="L-TF",IF(L316&lt;Resum!$AD$43,(L316*Resum!$AD$44),Resum!$AD$45),+IF(K316="L-TT",IF(L316&lt;Resum!$AD$47,(L316*Resum!$AD$48),Resum!$AD$49),0))
+IF(K316="A",0,+IF(L316&gt;Resum!$AB$53,Resum!$AD$53*(+IF(L316&gt;Resum!$AC$53,(Resum!$AC$53-Resum!$AB$53),(L316-Resum!$AB$53))),0)+IF(L316&gt;Resum!$AB$54,Resum!$AD$54*(+IF(L316&gt;Resum!$AC$54,(Resum!$AC$54-Resum!$AB$54),(L316-Resum!$AB$54))),0)+IF(L316&gt;Resum!$AB$55,Resum!$AD$55*(L316-Resum!$AB$55),0))</f>
        <v>0</v>
      </c>
      <c r="N316" s="151">
        <f t="shared" si="75"/>
        <v>0</v>
      </c>
      <c r="O316" s="152">
        <f>N316/Portada!$F$15</f>
        <v>0</v>
      </c>
      <c r="P316" s="23"/>
      <c r="Q316" s="23"/>
      <c r="R316" s="20"/>
      <c r="S316" s="94">
        <f t="shared" si="76"/>
        <v>0</v>
      </c>
      <c r="T316" s="20"/>
      <c r="U316" s="20"/>
      <c r="EC316" s="39">
        <f t="shared" si="77"/>
        <v>0</v>
      </c>
    </row>
    <row r="317" spans="1:133" x14ac:dyDescent="0.25">
      <c r="A317" s="34"/>
      <c r="B317" s="183" t="s">
        <v>492</v>
      </c>
      <c r="C317" s="184" t="s">
        <v>496</v>
      </c>
      <c r="D317" s="155"/>
      <c r="E317" s="156"/>
      <c r="F317" s="157"/>
      <c r="G317" s="158"/>
      <c r="H317" s="155"/>
      <c r="I317" s="157"/>
      <c r="J317" s="155"/>
      <c r="K317" s="157"/>
      <c r="L317" s="158"/>
      <c r="M317" s="152">
        <f>+IF(K317="L-TF",IF(L317&lt;Resum!$AD$43,(L317*Resum!$AD$44),Resum!$AD$45),+IF(K317="L-TT",IF(L317&lt;Resum!$AD$47,(L317*Resum!$AD$48),Resum!$AD$49),0))
+IF(K317="A",0,+IF(L317&gt;Resum!$AB$53,Resum!$AD$53*(+IF(L317&gt;Resum!$AC$53,(Resum!$AC$53-Resum!$AB$53),(L317-Resum!$AB$53))),0)+IF(L317&gt;Resum!$AB$54,Resum!$AD$54*(+IF(L317&gt;Resum!$AC$54,(Resum!$AC$54-Resum!$AB$54),(L317-Resum!$AB$54))),0)+IF(L317&gt;Resum!$AB$55,Resum!$AD$55*(L317-Resum!$AB$55),0))</f>
        <v>0</v>
      </c>
      <c r="N317" s="151">
        <f t="shared" si="75"/>
        <v>0</v>
      </c>
      <c r="O317" s="152">
        <f>N317/Portada!$F$15</f>
        <v>0</v>
      </c>
      <c r="P317" s="23"/>
      <c r="Q317" s="23"/>
      <c r="R317" s="20"/>
      <c r="S317" s="94">
        <f t="shared" si="76"/>
        <v>0</v>
      </c>
      <c r="T317" s="20"/>
      <c r="U317" s="20"/>
      <c r="EC317" s="39">
        <f t="shared" si="77"/>
        <v>0</v>
      </c>
    </row>
    <row r="318" spans="1:133" x14ac:dyDescent="0.25">
      <c r="A318" s="34"/>
      <c r="B318" s="144" t="s">
        <v>536</v>
      </c>
      <c r="C318" s="145" t="s">
        <v>497</v>
      </c>
      <c r="D318" s="146"/>
      <c r="E318" s="147"/>
      <c r="F318" s="148"/>
      <c r="G318" s="149"/>
      <c r="H318" s="146"/>
      <c r="I318" s="148"/>
      <c r="J318" s="146"/>
      <c r="K318" s="148"/>
      <c r="L318" s="149"/>
      <c r="M318" s="152">
        <f>+IF(K318="L-TF",IF(L318&lt;Resum!$AD$43,(L318*Resum!$AD$44),Resum!$AD$45),+IF(K318="L-TT",IF(L318&lt;Resum!$AD$47,(L318*Resum!$AD$48),Resum!$AD$49),0))
+IF(K318="A",0,+IF(L318&gt;Resum!$AB$53,Resum!$AD$53*(+IF(L318&gt;Resum!$AC$53,(Resum!$AC$53-Resum!$AB$53),(L318-Resum!$AB$53))),0)+IF(L318&gt;Resum!$AB$54,Resum!$AD$54*(+IF(L318&gt;Resum!$AC$54,(Resum!$AC$54-Resum!$AB$54),(L318-Resum!$AB$54))),0)+IF(L318&gt;Resum!$AB$55,Resum!$AD$55*(L318-Resum!$AB$55),0))</f>
        <v>0</v>
      </c>
      <c r="N318" s="151">
        <f t="shared" si="75"/>
        <v>0</v>
      </c>
      <c r="O318" s="152">
        <f>N318/Portada!$F$15</f>
        <v>0</v>
      </c>
      <c r="P318" s="23"/>
      <c r="Q318" s="23"/>
      <c r="R318" s="20"/>
      <c r="S318" s="94">
        <f t="shared" si="76"/>
        <v>0</v>
      </c>
      <c r="T318" s="20"/>
      <c r="U318" s="20"/>
      <c r="EC318" s="39">
        <f t="shared" si="77"/>
        <v>0</v>
      </c>
    </row>
    <row r="319" spans="1:133" x14ac:dyDescent="0.25">
      <c r="A319" s="34"/>
      <c r="B319" s="183" t="s">
        <v>537</v>
      </c>
      <c r="C319" s="184" t="s">
        <v>498</v>
      </c>
      <c r="D319" s="155"/>
      <c r="E319" s="156"/>
      <c r="F319" s="157"/>
      <c r="G319" s="158"/>
      <c r="H319" s="155"/>
      <c r="I319" s="157"/>
      <c r="J319" s="155"/>
      <c r="K319" s="157"/>
      <c r="L319" s="158"/>
      <c r="M319" s="152">
        <f>+IF(K319="L-TF",IF(L319&lt;Resum!$AD$43,(L319*Resum!$AD$44),Resum!$AD$45),+IF(K319="L-TT",IF(L319&lt;Resum!$AD$47,(L319*Resum!$AD$48),Resum!$AD$49),0))
+IF(K319="A",0,+IF(L319&gt;Resum!$AB$53,Resum!$AD$53*(+IF(L319&gt;Resum!$AC$53,(Resum!$AC$53-Resum!$AB$53),(L319-Resum!$AB$53))),0)+IF(L319&gt;Resum!$AB$54,Resum!$AD$54*(+IF(L319&gt;Resum!$AC$54,(Resum!$AC$54-Resum!$AB$54),(L319-Resum!$AB$54))),0)+IF(L319&gt;Resum!$AB$55,Resum!$AD$55*(L319-Resum!$AB$55),0))</f>
        <v>0</v>
      </c>
      <c r="N319" s="151">
        <f t="shared" si="75"/>
        <v>0</v>
      </c>
      <c r="O319" s="152">
        <f>N319/Portada!$F$15</f>
        <v>0</v>
      </c>
      <c r="P319" s="23"/>
      <c r="Q319" s="23"/>
      <c r="R319" s="20"/>
      <c r="S319" s="94">
        <f t="shared" si="76"/>
        <v>0</v>
      </c>
      <c r="T319" s="20"/>
      <c r="U319" s="20"/>
      <c r="EC319" s="39">
        <f t="shared" si="77"/>
        <v>0</v>
      </c>
    </row>
    <row r="320" spans="1:133" x14ac:dyDescent="0.25">
      <c r="A320" s="34"/>
      <c r="B320" s="144" t="s">
        <v>500</v>
      </c>
      <c r="C320" s="140"/>
      <c r="D320" s="146"/>
      <c r="E320" s="147"/>
      <c r="F320" s="148"/>
      <c r="G320" s="149"/>
      <c r="H320" s="146"/>
      <c r="I320" s="148"/>
      <c r="J320" s="146"/>
      <c r="K320" s="148"/>
      <c r="L320" s="149"/>
      <c r="M320" s="152">
        <f>+IF(K320="L-TF",IF(L320&lt;Resum!$AD$43,(L320*Resum!$AD$44),Resum!$AD$45),+IF(K320="L-TT",IF(L320&lt;Resum!$AD$47,(L320*Resum!$AD$48),Resum!$AD$49),0))
+IF(K320="A",0,+IF(L320&gt;Resum!$AB$53,Resum!$AD$53*(+IF(L320&gt;Resum!$AC$53,(Resum!$AC$53-Resum!$AB$53),(L320-Resum!$AB$53))),0)+IF(L320&gt;Resum!$AB$54,Resum!$AD$54*(+IF(L320&gt;Resum!$AC$54,(Resum!$AC$54-Resum!$AB$54),(L320-Resum!$AB$54))),0)+IF(L320&gt;Resum!$AB$55,Resum!$AD$55*(L320-Resum!$AB$55),0))</f>
        <v>0</v>
      </c>
      <c r="N320" s="151">
        <f t="shared" si="75"/>
        <v>0</v>
      </c>
      <c r="O320" s="152">
        <f>N320/Portada!$F$15</f>
        <v>0</v>
      </c>
      <c r="P320" s="23"/>
      <c r="Q320" s="23"/>
      <c r="R320" s="20"/>
      <c r="S320" s="94">
        <f t="shared" si="76"/>
        <v>0</v>
      </c>
      <c r="T320" s="20"/>
      <c r="U320" s="20"/>
      <c r="EC320" s="39">
        <f t="shared" si="77"/>
        <v>0</v>
      </c>
    </row>
    <row r="321" spans="1:133" x14ac:dyDescent="0.25">
      <c r="A321" s="34"/>
      <c r="B321" s="183" t="s">
        <v>499</v>
      </c>
      <c r="C321" s="140"/>
      <c r="D321" s="155"/>
      <c r="E321" s="156"/>
      <c r="F321" s="157"/>
      <c r="G321" s="158"/>
      <c r="H321" s="155"/>
      <c r="I321" s="157"/>
      <c r="J321" s="155"/>
      <c r="K321" s="189"/>
      <c r="L321" s="158"/>
      <c r="M321" s="152">
        <f>+IF(K321="L-TF",IF(L321&lt;Resum!$AD$43,(L321*Resum!$AD$44),Resum!$AD$45),+IF(K321="L-TT",IF(L321&lt;Resum!$AD$47,(L321*Resum!$AD$48),Resum!$AD$49),0))
+IF(K321="A",0,+IF(L321&gt;Resum!$AB$53,Resum!$AD$53*(+IF(L321&gt;Resum!$AC$53,(Resum!$AC$53-Resum!$AB$53),(L321-Resum!$AB$53))),0)+IF(L321&gt;Resum!$AB$54,Resum!$AD$54*(+IF(L321&gt;Resum!$AC$54,(Resum!$AC$54-Resum!$AB$54),(L321-Resum!$AB$54))),0)+IF(L321&gt;Resum!$AB$55,Resum!$AD$55*(L321-Resum!$AB$55),0))</f>
        <v>0</v>
      </c>
      <c r="N321" s="151">
        <f t="shared" si="75"/>
        <v>0</v>
      </c>
      <c r="O321" s="152">
        <f>N321/Portada!$F$15</f>
        <v>0</v>
      </c>
      <c r="P321" s="23"/>
      <c r="Q321" s="23"/>
      <c r="R321" s="20"/>
      <c r="S321" s="94">
        <f t="shared" si="76"/>
        <v>0</v>
      </c>
      <c r="T321" s="20"/>
      <c r="U321" s="20"/>
      <c r="EC321" s="39">
        <f t="shared" si="77"/>
        <v>0</v>
      </c>
    </row>
    <row r="322" spans="1:133" ht="15.75" thickBot="1" x14ac:dyDescent="0.3">
      <c r="A322" s="34"/>
      <c r="B322" s="49"/>
      <c r="C322" s="133" t="str">
        <f>"TOTAL " &amp;" " &amp; B313 &amp; " " &amp; (C313)</f>
        <v>TOTAL  05.04. Personal UM / Plató</v>
      </c>
      <c r="D322" s="134"/>
      <c r="E322" s="135"/>
      <c r="F322" s="135"/>
      <c r="G322" s="134"/>
      <c r="H322" s="134"/>
      <c r="I322" s="135"/>
      <c r="J322" s="134"/>
      <c r="K322" s="135"/>
      <c r="L322" s="134"/>
      <c r="M322" s="141"/>
      <c r="N322" s="136">
        <f>SUM(N314:N321)</f>
        <v>0</v>
      </c>
      <c r="O322" s="136">
        <f>SUM(O314:O321)</f>
        <v>0</v>
      </c>
      <c r="P322" s="40">
        <f>SUM(P314:P321)</f>
        <v>0</v>
      </c>
      <c r="Q322" s="40">
        <f>SUM(Q314:Q321)</f>
        <v>0</v>
      </c>
      <c r="R322" s="20"/>
      <c r="S322" s="40">
        <f>SUM(S314:S321)</f>
        <v>0</v>
      </c>
      <c r="T322" s="20"/>
      <c r="U322" s="20"/>
      <c r="EC322" s="40">
        <f>SUM(EC314:EC321)</f>
        <v>0</v>
      </c>
    </row>
    <row r="323" spans="1:133" x14ac:dyDescent="0.25">
      <c r="A323" s="20"/>
      <c r="B323" s="49"/>
      <c r="C323" s="68" t="s">
        <v>242</v>
      </c>
      <c r="D323" s="69" t="str">
        <f>C274</f>
        <v>CAPÍTOL 05.-Serveis tècnics / Explotació</v>
      </c>
      <c r="E323" s="62"/>
      <c r="F323" s="62"/>
      <c r="G323" s="43"/>
      <c r="H323" s="43"/>
      <c r="I323" s="71"/>
      <c r="J323" s="43"/>
      <c r="K323" s="71"/>
      <c r="L323" s="43"/>
      <c r="M323" s="43"/>
      <c r="N323" s="44">
        <f>(N285+N295+N311+N322)</f>
        <v>0</v>
      </c>
      <c r="O323" s="44">
        <f>(O285+O295+O311+O322)</f>
        <v>0</v>
      </c>
      <c r="P323" s="44">
        <f>(P285+P295+P311+P322)</f>
        <v>0</v>
      </c>
      <c r="Q323" s="44">
        <f>(Q285+Q295+Q311+Q322)</f>
        <v>0</v>
      </c>
      <c r="R323" s="42"/>
      <c r="S323" s="44">
        <f>(S285+S295+S311+S322)</f>
        <v>0</v>
      </c>
      <c r="T323" s="20"/>
      <c r="U323" s="20"/>
      <c r="EC323" s="44">
        <f>(EC285+EC295+EC311+EC322)</f>
        <v>0</v>
      </c>
    </row>
    <row r="324" spans="1:133" x14ac:dyDescent="0.25">
      <c r="A324" s="20"/>
      <c r="R324" s="42"/>
      <c r="S324" s="42"/>
      <c r="T324" s="20"/>
      <c r="U324" s="20"/>
    </row>
    <row r="325" spans="1:133" ht="18.75" x14ac:dyDescent="0.3">
      <c r="A325" s="20"/>
      <c r="B325" s="54"/>
      <c r="C325" s="45" t="s">
        <v>287</v>
      </c>
      <c r="D325" s="46"/>
      <c r="E325" s="64"/>
      <c r="F325" s="64"/>
      <c r="G325" s="46"/>
      <c r="H325" s="46"/>
      <c r="I325" s="64"/>
      <c r="J325" s="46"/>
      <c r="K325" s="64"/>
      <c r="L325" s="46"/>
      <c r="M325" s="46"/>
      <c r="N325" s="46"/>
      <c r="O325" s="46"/>
      <c r="P325" s="46"/>
      <c r="Q325" s="46"/>
      <c r="R325" s="42"/>
      <c r="S325" s="42"/>
      <c r="T325" s="20"/>
      <c r="U325" s="20"/>
      <c r="EC325" s="46"/>
    </row>
    <row r="326" spans="1:133" x14ac:dyDescent="0.25">
      <c r="A326" s="20"/>
      <c r="B326" s="42" t="s">
        <v>0</v>
      </c>
      <c r="C326" s="9"/>
      <c r="D326" s="46"/>
      <c r="E326" s="64"/>
      <c r="F326" s="64"/>
      <c r="G326" s="46"/>
      <c r="H326" s="46"/>
      <c r="I326" s="64"/>
      <c r="J326" s="46"/>
      <c r="K326" s="64"/>
      <c r="L326" s="46"/>
      <c r="M326" s="46"/>
      <c r="N326" s="46"/>
      <c r="O326" s="46"/>
      <c r="P326" s="46"/>
      <c r="Q326" s="46"/>
      <c r="R326" s="42"/>
      <c r="S326" s="42"/>
      <c r="T326" s="20"/>
      <c r="U326" s="20"/>
      <c r="EC326" s="46"/>
    </row>
    <row r="327" spans="1:133" x14ac:dyDescent="0.25">
      <c r="A327" s="20"/>
      <c r="B327" s="41" t="s">
        <v>146</v>
      </c>
      <c r="C327" s="34" t="s">
        <v>288</v>
      </c>
      <c r="D327" s="46"/>
      <c r="E327" s="64"/>
      <c r="F327" s="64"/>
      <c r="G327" s="46"/>
      <c r="H327" s="46"/>
      <c r="I327" s="64"/>
      <c r="J327" s="46"/>
      <c r="K327" s="64"/>
      <c r="L327" s="46"/>
      <c r="M327" s="46"/>
      <c r="N327" s="46"/>
      <c r="O327" s="46"/>
      <c r="P327" s="46"/>
      <c r="Q327" s="46"/>
      <c r="R327" s="42"/>
      <c r="S327" s="42"/>
      <c r="T327" s="20"/>
      <c r="U327" s="20"/>
      <c r="EC327" s="46"/>
    </row>
    <row r="328" spans="1:133" x14ac:dyDescent="0.25">
      <c r="A328" s="34"/>
      <c r="B328" s="161" t="s">
        <v>148</v>
      </c>
      <c r="C328" s="161" t="s">
        <v>289</v>
      </c>
      <c r="D328" s="162"/>
      <c r="E328" s="163"/>
      <c r="F328" s="164"/>
      <c r="G328" s="165"/>
      <c r="H328" s="162"/>
      <c r="I328" s="164"/>
      <c r="J328" s="162"/>
      <c r="K328" s="191"/>
      <c r="L328" s="165"/>
      <c r="M328" s="168"/>
      <c r="N328" s="167">
        <f t="shared" ref="N328:N334" si="78">(IF(G328=0,1,G328)*IF(I328=0,1,I328)*L328 )+M328*IF(G328=0,1,G328)*IF(I328=0,1,I328)</f>
        <v>0</v>
      </c>
      <c r="O328" s="168">
        <f>N328/Portada!$F$15</f>
        <v>0</v>
      </c>
      <c r="P328" s="23"/>
      <c r="Q328" s="23"/>
      <c r="R328" s="20"/>
      <c r="S328" s="94">
        <f t="shared" ref="S328:S334" si="79">M328*IF(G328=0,1,G328)*IF(I328=0,1,I328)</f>
        <v>0</v>
      </c>
      <c r="T328" s="20"/>
      <c r="U328" s="20"/>
      <c r="EC328" s="39">
        <f t="shared" ref="EC328:EC334" si="80">(IF(G328=0,1,G328)*IF(I328=0,1,I328)*L328 )+M328*IF(G328=0,1,G328)*IF(I328=0,1,I328)</f>
        <v>0</v>
      </c>
    </row>
    <row r="329" spans="1:133" x14ac:dyDescent="0.25">
      <c r="B329" s="184" t="s">
        <v>395</v>
      </c>
      <c r="C329" s="184" t="s">
        <v>290</v>
      </c>
      <c r="D329" s="155"/>
      <c r="E329" s="156"/>
      <c r="F329" s="157"/>
      <c r="G329" s="158"/>
      <c r="H329" s="155"/>
      <c r="I329" s="157"/>
      <c r="J329" s="155"/>
      <c r="K329" s="192"/>
      <c r="L329" s="158"/>
      <c r="M329" s="152"/>
      <c r="N329" s="151">
        <f t="shared" si="78"/>
        <v>0</v>
      </c>
      <c r="O329" s="152">
        <f>N329/Portada!$F$15</f>
        <v>0</v>
      </c>
      <c r="P329" s="23"/>
      <c r="Q329" s="23"/>
      <c r="R329" s="20"/>
      <c r="S329" s="94">
        <f t="shared" si="79"/>
        <v>0</v>
      </c>
      <c r="T329" s="20"/>
      <c r="U329" s="20"/>
      <c r="EC329" s="39">
        <f t="shared" si="80"/>
        <v>0</v>
      </c>
    </row>
    <row r="330" spans="1:133" x14ac:dyDescent="0.25">
      <c r="A330" s="34"/>
      <c r="B330" s="145" t="s">
        <v>396</v>
      </c>
      <c r="C330" s="145" t="s">
        <v>103</v>
      </c>
      <c r="D330" s="146"/>
      <c r="E330" s="147"/>
      <c r="F330" s="148"/>
      <c r="G330" s="149"/>
      <c r="H330" s="146"/>
      <c r="I330" s="148"/>
      <c r="J330" s="146"/>
      <c r="K330" s="193"/>
      <c r="L330" s="149"/>
      <c r="M330" s="152"/>
      <c r="N330" s="151">
        <f t="shared" si="78"/>
        <v>0</v>
      </c>
      <c r="O330" s="152">
        <f>N330/Portada!$F$15</f>
        <v>0</v>
      </c>
      <c r="P330" s="23"/>
      <c r="Q330" s="23"/>
      <c r="R330" s="20"/>
      <c r="S330" s="94">
        <f t="shared" si="79"/>
        <v>0</v>
      </c>
      <c r="T330" s="20"/>
      <c r="U330" s="20"/>
      <c r="EC330" s="39">
        <f t="shared" si="80"/>
        <v>0</v>
      </c>
    </row>
    <row r="331" spans="1:133" x14ac:dyDescent="0.25">
      <c r="A331" s="34"/>
      <c r="B331" s="184" t="s">
        <v>149</v>
      </c>
      <c r="C331" s="184" t="s">
        <v>104</v>
      </c>
      <c r="D331" s="155"/>
      <c r="E331" s="156"/>
      <c r="F331" s="157"/>
      <c r="G331" s="158"/>
      <c r="H331" s="155"/>
      <c r="I331" s="157"/>
      <c r="J331" s="155"/>
      <c r="K331" s="192"/>
      <c r="L331" s="158"/>
      <c r="M331" s="152"/>
      <c r="N331" s="151">
        <f t="shared" si="78"/>
        <v>0</v>
      </c>
      <c r="O331" s="152">
        <f>N331/Portada!$F$15</f>
        <v>0</v>
      </c>
      <c r="P331" s="23"/>
      <c r="Q331" s="23"/>
      <c r="R331" s="20"/>
      <c r="S331" s="94">
        <f t="shared" si="79"/>
        <v>0</v>
      </c>
      <c r="T331" s="20"/>
      <c r="U331" s="20"/>
      <c r="EC331" s="39">
        <f t="shared" si="80"/>
        <v>0</v>
      </c>
    </row>
    <row r="332" spans="1:133" x14ac:dyDescent="0.25">
      <c r="A332" s="34"/>
      <c r="B332" s="145" t="s">
        <v>151</v>
      </c>
      <c r="C332" s="145" t="s">
        <v>291</v>
      </c>
      <c r="D332" s="146"/>
      <c r="E332" s="147"/>
      <c r="F332" s="148"/>
      <c r="G332" s="149"/>
      <c r="H332" s="146"/>
      <c r="I332" s="148"/>
      <c r="J332" s="146"/>
      <c r="K332" s="193"/>
      <c r="L332" s="149"/>
      <c r="M332" s="152"/>
      <c r="N332" s="151">
        <f t="shared" si="78"/>
        <v>0</v>
      </c>
      <c r="O332" s="152">
        <f>N332/Portada!$F$15</f>
        <v>0</v>
      </c>
      <c r="P332" s="23"/>
      <c r="Q332" s="23"/>
      <c r="R332" s="20"/>
      <c r="S332" s="94">
        <f t="shared" si="79"/>
        <v>0</v>
      </c>
      <c r="T332" s="20"/>
      <c r="U332" s="20"/>
      <c r="EC332" s="39">
        <f t="shared" si="80"/>
        <v>0</v>
      </c>
    </row>
    <row r="333" spans="1:133" x14ac:dyDescent="0.25">
      <c r="A333" s="34"/>
      <c r="B333" s="184" t="s">
        <v>153</v>
      </c>
      <c r="C333" s="137"/>
      <c r="D333" s="155"/>
      <c r="E333" s="156"/>
      <c r="F333" s="157"/>
      <c r="G333" s="158"/>
      <c r="H333" s="155"/>
      <c r="I333" s="157"/>
      <c r="J333" s="155"/>
      <c r="K333" s="192"/>
      <c r="L333" s="158"/>
      <c r="M333" s="152"/>
      <c r="N333" s="151">
        <f t="shared" si="78"/>
        <v>0</v>
      </c>
      <c r="O333" s="152">
        <f>N333/Portada!$F$15</f>
        <v>0</v>
      </c>
      <c r="P333" s="23"/>
      <c r="Q333" s="23"/>
      <c r="R333" s="20"/>
      <c r="S333" s="94">
        <f t="shared" si="79"/>
        <v>0</v>
      </c>
      <c r="T333" s="20"/>
      <c r="U333" s="20"/>
      <c r="EC333" s="39">
        <f t="shared" si="80"/>
        <v>0</v>
      </c>
    </row>
    <row r="334" spans="1:133" x14ac:dyDescent="0.25">
      <c r="A334" s="34"/>
      <c r="B334" s="145" t="s">
        <v>154</v>
      </c>
      <c r="C334" s="200"/>
      <c r="D334" s="146"/>
      <c r="E334" s="147"/>
      <c r="F334" s="148"/>
      <c r="G334" s="149"/>
      <c r="H334" s="146"/>
      <c r="I334" s="148"/>
      <c r="J334" s="146"/>
      <c r="K334" s="193"/>
      <c r="L334" s="149"/>
      <c r="M334" s="152"/>
      <c r="N334" s="151">
        <f t="shared" si="78"/>
        <v>0</v>
      </c>
      <c r="O334" s="152">
        <f>N334/Portada!$F$15</f>
        <v>0</v>
      </c>
      <c r="P334" s="23"/>
      <c r="Q334" s="23"/>
      <c r="R334" s="20"/>
      <c r="S334" s="94">
        <f t="shared" si="79"/>
        <v>0</v>
      </c>
      <c r="T334" s="20"/>
      <c r="U334" s="20"/>
      <c r="EC334" s="39">
        <f t="shared" si="80"/>
        <v>0</v>
      </c>
    </row>
    <row r="335" spans="1:133" ht="15.75" thickBot="1" x14ac:dyDescent="0.3">
      <c r="A335" s="34"/>
      <c r="B335" s="48"/>
      <c r="C335" s="133" t="str">
        <f>"TOTAL " &amp;" " &amp; B327 &amp; " " &amp; (C327)</f>
        <v>TOTAL  06.01. Decorats</v>
      </c>
      <c r="D335" s="134"/>
      <c r="E335" s="135"/>
      <c r="F335" s="135"/>
      <c r="G335" s="134"/>
      <c r="H335" s="134"/>
      <c r="I335" s="135"/>
      <c r="J335" s="134"/>
      <c r="K335" s="135"/>
      <c r="L335" s="134"/>
      <c r="M335" s="141"/>
      <c r="N335" s="136">
        <f>SUM(N328:N334)</f>
        <v>0</v>
      </c>
      <c r="O335" s="136">
        <f>SUM(O328:O334)</f>
        <v>0</v>
      </c>
      <c r="P335" s="40">
        <f>SUM(P328:P334)</f>
        <v>0</v>
      </c>
      <c r="Q335" s="40">
        <f>SUM(Q328:Q334)</f>
        <v>0</v>
      </c>
      <c r="R335" s="20"/>
      <c r="S335" s="40">
        <f>SUM(S328:S334)</f>
        <v>0</v>
      </c>
      <c r="T335" s="20"/>
      <c r="U335" s="20"/>
      <c r="EC335" s="40">
        <f>SUM(EC328:EC334)</f>
        <v>0</v>
      </c>
    </row>
    <row r="336" spans="1:133" x14ac:dyDescent="0.25">
      <c r="A336" s="20"/>
      <c r="B336" s="42" t="s">
        <v>0</v>
      </c>
      <c r="C336" s="50"/>
      <c r="D336" s="42"/>
      <c r="E336" s="63"/>
      <c r="F336" s="66"/>
      <c r="G336" s="51"/>
      <c r="H336" s="51"/>
      <c r="I336" s="66"/>
      <c r="J336" s="51"/>
      <c r="K336" s="66"/>
      <c r="L336" s="51"/>
      <c r="M336" s="51"/>
      <c r="N336" s="51"/>
      <c r="O336" s="42"/>
      <c r="P336" s="42"/>
      <c r="Q336" s="42"/>
      <c r="R336" s="42"/>
      <c r="S336" s="42"/>
      <c r="T336" s="20"/>
      <c r="U336" s="20"/>
      <c r="EC336" s="51"/>
    </row>
    <row r="337" spans="1:133" x14ac:dyDescent="0.25">
      <c r="A337" s="20"/>
      <c r="B337" s="41" t="s">
        <v>156</v>
      </c>
      <c r="C337" s="34" t="s">
        <v>106</v>
      </c>
      <c r="D337" s="46"/>
      <c r="E337" s="64"/>
      <c r="F337" s="64"/>
      <c r="G337" s="46"/>
      <c r="H337" s="46"/>
      <c r="I337" s="64"/>
      <c r="J337" s="46"/>
      <c r="K337" s="64"/>
      <c r="L337" s="46"/>
      <c r="M337" s="46"/>
      <c r="N337" s="46"/>
      <c r="O337" s="42"/>
      <c r="P337" s="42"/>
      <c r="Q337" s="42"/>
      <c r="R337" s="42"/>
      <c r="S337" s="42"/>
      <c r="T337" s="20"/>
      <c r="U337" s="20"/>
      <c r="EC337" s="46"/>
    </row>
    <row r="338" spans="1:133" x14ac:dyDescent="0.25">
      <c r="A338" s="34"/>
      <c r="B338" s="161" t="s">
        <v>158</v>
      </c>
      <c r="C338" s="161" t="s">
        <v>292</v>
      </c>
      <c r="D338" s="162"/>
      <c r="E338" s="163"/>
      <c r="F338" s="164"/>
      <c r="G338" s="165"/>
      <c r="H338" s="162"/>
      <c r="I338" s="164"/>
      <c r="J338" s="162"/>
      <c r="K338" s="191"/>
      <c r="L338" s="165"/>
      <c r="M338" s="168"/>
      <c r="N338" s="167">
        <f t="shared" ref="N338:N344" si="81">(IF(G338=0,1,G338)*IF(I338=0,1,I338)*L338 )+M338*IF(G338=0,1,G338)*IF(I338=0,1,I338)</f>
        <v>0</v>
      </c>
      <c r="O338" s="168">
        <f>N338/Portada!$F$15</f>
        <v>0</v>
      </c>
      <c r="P338" s="23"/>
      <c r="Q338" s="23"/>
      <c r="R338" s="20"/>
      <c r="S338" s="94">
        <f t="shared" ref="S338:S344" si="82">M338*IF(G338=0,1,G338)*IF(I338=0,1,I338)</f>
        <v>0</v>
      </c>
      <c r="T338" s="20"/>
      <c r="U338" s="20"/>
      <c r="EC338" s="39">
        <f t="shared" ref="EC338:EC344" si="83">(IF(G338=0,1,G338)*IF(I338=0,1,I338)*L338 )+M338*IF(G338=0,1,G338)*IF(I338=0,1,I338)</f>
        <v>0</v>
      </c>
    </row>
    <row r="339" spans="1:133" x14ac:dyDescent="0.25">
      <c r="B339" s="184" t="s">
        <v>159</v>
      </c>
      <c r="C339" s="184" t="s">
        <v>293</v>
      </c>
      <c r="D339" s="155"/>
      <c r="E339" s="156"/>
      <c r="F339" s="157"/>
      <c r="G339" s="158"/>
      <c r="H339" s="155"/>
      <c r="I339" s="157"/>
      <c r="J339" s="155"/>
      <c r="K339" s="192"/>
      <c r="L339" s="158"/>
      <c r="M339" s="152"/>
      <c r="N339" s="151">
        <f t="shared" si="81"/>
        <v>0</v>
      </c>
      <c r="O339" s="152">
        <f>N339/Portada!$F$15</f>
        <v>0</v>
      </c>
      <c r="P339" s="23"/>
      <c r="Q339" s="23"/>
      <c r="R339" s="20"/>
      <c r="S339" s="94">
        <f t="shared" si="82"/>
        <v>0</v>
      </c>
      <c r="T339" s="20"/>
      <c r="U339" s="20"/>
      <c r="EC339" s="39">
        <f t="shared" si="83"/>
        <v>0</v>
      </c>
    </row>
    <row r="340" spans="1:133" x14ac:dyDescent="0.25">
      <c r="A340" s="34"/>
      <c r="B340" s="145" t="s">
        <v>160</v>
      </c>
      <c r="C340" s="145" t="s">
        <v>110</v>
      </c>
      <c r="D340" s="146"/>
      <c r="E340" s="147"/>
      <c r="F340" s="148"/>
      <c r="G340" s="149"/>
      <c r="H340" s="146"/>
      <c r="I340" s="148"/>
      <c r="J340" s="146"/>
      <c r="K340" s="193"/>
      <c r="L340" s="149"/>
      <c r="M340" s="152"/>
      <c r="N340" s="151">
        <f t="shared" si="81"/>
        <v>0</v>
      </c>
      <c r="O340" s="152">
        <f>N340/Portada!$F$15</f>
        <v>0</v>
      </c>
      <c r="P340" s="23"/>
      <c r="Q340" s="23"/>
      <c r="R340" s="20"/>
      <c r="S340" s="94">
        <f t="shared" si="82"/>
        <v>0</v>
      </c>
      <c r="T340" s="20"/>
      <c r="U340" s="20"/>
      <c r="EC340" s="39">
        <f t="shared" si="83"/>
        <v>0</v>
      </c>
    </row>
    <row r="341" spans="1:133" x14ac:dyDescent="0.25">
      <c r="A341" s="34"/>
      <c r="B341" s="184" t="s">
        <v>397</v>
      </c>
      <c r="C341" s="184" t="s">
        <v>111</v>
      </c>
      <c r="D341" s="155"/>
      <c r="E341" s="156"/>
      <c r="F341" s="157"/>
      <c r="G341" s="158"/>
      <c r="H341" s="155"/>
      <c r="I341" s="157"/>
      <c r="J341" s="155"/>
      <c r="K341" s="192"/>
      <c r="L341" s="158"/>
      <c r="M341" s="152"/>
      <c r="N341" s="151">
        <f t="shared" si="81"/>
        <v>0</v>
      </c>
      <c r="O341" s="152">
        <f>N341/Portada!$F$15</f>
        <v>0</v>
      </c>
      <c r="P341" s="23"/>
      <c r="Q341" s="23"/>
      <c r="R341" s="20"/>
      <c r="S341" s="94">
        <f t="shared" si="82"/>
        <v>0</v>
      </c>
      <c r="T341" s="20"/>
      <c r="U341" s="20"/>
      <c r="EC341" s="39">
        <f t="shared" si="83"/>
        <v>0</v>
      </c>
    </row>
    <row r="342" spans="1:133" x14ac:dyDescent="0.25">
      <c r="A342" s="34"/>
      <c r="B342" s="145" t="s">
        <v>398</v>
      </c>
      <c r="C342" s="199"/>
      <c r="D342" s="146"/>
      <c r="E342" s="147"/>
      <c r="F342" s="148"/>
      <c r="G342" s="149"/>
      <c r="H342" s="146"/>
      <c r="I342" s="148"/>
      <c r="J342" s="146"/>
      <c r="K342" s="193"/>
      <c r="L342" s="149"/>
      <c r="M342" s="152"/>
      <c r="N342" s="151">
        <f t="shared" si="81"/>
        <v>0</v>
      </c>
      <c r="O342" s="152">
        <f>N342/Portada!$F$15</f>
        <v>0</v>
      </c>
      <c r="P342" s="23"/>
      <c r="Q342" s="23"/>
      <c r="R342" s="20"/>
      <c r="S342" s="94">
        <f t="shared" si="82"/>
        <v>0</v>
      </c>
      <c r="T342" s="20"/>
      <c r="U342" s="20"/>
      <c r="EC342" s="39">
        <f t="shared" si="83"/>
        <v>0</v>
      </c>
    </row>
    <row r="343" spans="1:133" x14ac:dyDescent="0.25">
      <c r="A343" s="34"/>
      <c r="B343" s="184" t="s">
        <v>399</v>
      </c>
      <c r="C343" s="199"/>
      <c r="D343" s="155"/>
      <c r="E343" s="156"/>
      <c r="F343" s="157"/>
      <c r="G343" s="158"/>
      <c r="H343" s="155"/>
      <c r="I343" s="157"/>
      <c r="J343" s="155"/>
      <c r="K343" s="192"/>
      <c r="L343" s="158"/>
      <c r="M343" s="152"/>
      <c r="N343" s="151">
        <f t="shared" si="81"/>
        <v>0</v>
      </c>
      <c r="O343" s="152">
        <f>N343/Portada!$F$15</f>
        <v>0</v>
      </c>
      <c r="P343" s="23"/>
      <c r="Q343" s="23"/>
      <c r="R343" s="20"/>
      <c r="S343" s="94">
        <f t="shared" si="82"/>
        <v>0</v>
      </c>
      <c r="T343" s="20"/>
      <c r="U343" s="20"/>
      <c r="EC343" s="39">
        <f t="shared" si="83"/>
        <v>0</v>
      </c>
    </row>
    <row r="344" spans="1:133" x14ac:dyDescent="0.25">
      <c r="A344" s="34"/>
      <c r="B344" s="195" t="s">
        <v>400</v>
      </c>
      <c r="C344" s="199"/>
      <c r="D344" s="178"/>
      <c r="E344" s="179"/>
      <c r="F344" s="180"/>
      <c r="G344" s="181"/>
      <c r="H344" s="178"/>
      <c r="I344" s="180"/>
      <c r="J344" s="178"/>
      <c r="K344" s="196"/>
      <c r="L344" s="181"/>
      <c r="M344" s="176"/>
      <c r="N344" s="175">
        <f t="shared" si="81"/>
        <v>0</v>
      </c>
      <c r="O344" s="176">
        <f>N344/Portada!$F$15</f>
        <v>0</v>
      </c>
      <c r="P344" s="23"/>
      <c r="Q344" s="23"/>
      <c r="R344" s="20"/>
      <c r="S344" s="94">
        <f t="shared" si="82"/>
        <v>0</v>
      </c>
      <c r="T344" s="20"/>
      <c r="U344" s="20"/>
      <c r="EC344" s="39">
        <f t="shared" si="83"/>
        <v>0</v>
      </c>
    </row>
    <row r="345" spans="1:133" ht="15.75" thickBot="1" x14ac:dyDescent="0.3">
      <c r="A345" s="34"/>
      <c r="B345" s="48"/>
      <c r="C345" s="133" t="str">
        <f>"TOTAL " &amp;" " &amp; B337 &amp; " " &amp; (C337)</f>
        <v>TOTAL  06.02. Ambientació</v>
      </c>
      <c r="D345" s="134"/>
      <c r="E345" s="135"/>
      <c r="F345" s="135"/>
      <c r="G345" s="134"/>
      <c r="H345" s="134"/>
      <c r="I345" s="135"/>
      <c r="J345" s="134"/>
      <c r="K345" s="135"/>
      <c r="L345" s="134"/>
      <c r="M345" s="141"/>
      <c r="N345" s="136">
        <f>SUM(N338:N344)</f>
        <v>0</v>
      </c>
      <c r="O345" s="136">
        <f>SUM(O338:O344)</f>
        <v>0</v>
      </c>
      <c r="P345" s="40">
        <f>SUM(P338:P344)</f>
        <v>0</v>
      </c>
      <c r="Q345" s="40">
        <f>SUM(Q338:Q344)</f>
        <v>0</v>
      </c>
      <c r="R345" s="20"/>
      <c r="S345" s="40">
        <f>SUM(S338:S344)</f>
        <v>0</v>
      </c>
      <c r="T345" s="20"/>
      <c r="U345" s="20"/>
      <c r="EC345" s="40">
        <f>SUM(EC338:EC344)</f>
        <v>0</v>
      </c>
    </row>
    <row r="346" spans="1:133" x14ac:dyDescent="0.25">
      <c r="A346" s="34"/>
      <c r="B346" s="42" t="s">
        <v>0</v>
      </c>
      <c r="C346" s="50"/>
      <c r="D346" s="42"/>
      <c r="E346" s="63"/>
      <c r="F346" s="66"/>
      <c r="G346" s="51"/>
      <c r="H346" s="51"/>
      <c r="I346" s="66"/>
      <c r="J346" s="51"/>
      <c r="K346" s="66"/>
      <c r="L346" s="51"/>
      <c r="M346" s="51"/>
      <c r="N346" s="51"/>
      <c r="O346" s="46"/>
      <c r="P346" s="46"/>
      <c r="Q346" s="46"/>
      <c r="R346" s="42"/>
      <c r="S346" s="42"/>
      <c r="T346" s="20"/>
      <c r="U346" s="20"/>
      <c r="EC346" s="51"/>
    </row>
    <row r="347" spans="1:133" x14ac:dyDescent="0.25">
      <c r="A347" s="20"/>
      <c r="B347" s="41" t="s">
        <v>294</v>
      </c>
      <c r="C347" s="34" t="s">
        <v>113</v>
      </c>
      <c r="D347" s="46"/>
      <c r="E347" s="64"/>
      <c r="F347" s="64"/>
      <c r="G347" s="46"/>
      <c r="H347" s="46"/>
      <c r="I347" s="64"/>
      <c r="J347" s="46"/>
      <c r="K347" s="64"/>
      <c r="L347" s="46"/>
      <c r="M347" s="46"/>
      <c r="N347" s="46"/>
      <c r="O347" s="46"/>
      <c r="P347" s="46"/>
      <c r="Q347" s="46"/>
      <c r="R347" s="42"/>
      <c r="S347" s="42"/>
      <c r="T347" s="20"/>
      <c r="U347" s="20"/>
      <c r="EC347" s="46"/>
    </row>
    <row r="348" spans="1:133" x14ac:dyDescent="0.25">
      <c r="A348" s="34"/>
      <c r="B348" s="161" t="s">
        <v>401</v>
      </c>
      <c r="C348" s="161" t="s">
        <v>295</v>
      </c>
      <c r="D348" s="162"/>
      <c r="E348" s="163"/>
      <c r="F348" s="164"/>
      <c r="G348" s="165"/>
      <c r="H348" s="162"/>
      <c r="I348" s="164"/>
      <c r="J348" s="162"/>
      <c r="K348" s="191"/>
      <c r="L348" s="165"/>
      <c r="M348" s="168"/>
      <c r="N348" s="167">
        <f>(IF(G348=0,1,G348)*IF(I348=0,1,I348)*L348 )+M348*IF(G348=0,1,G348)*IF(I348=0,1,I348)</f>
        <v>0</v>
      </c>
      <c r="O348" s="168">
        <f>N348/Portada!$F$15</f>
        <v>0</v>
      </c>
      <c r="P348" s="23"/>
      <c r="Q348" s="23"/>
      <c r="R348" s="20"/>
      <c r="S348" s="94">
        <f>M348*IF(G348=0,1,G348)*IF(I348=0,1,I348)</f>
        <v>0</v>
      </c>
      <c r="T348" s="20"/>
      <c r="U348" s="20"/>
      <c r="EC348" s="39">
        <f>(IF(G348=0,1,G348)*IF(I348=0,1,I348)*L348 )+M348*IF(G348=0,1,G348)*IF(I348=0,1,I348)</f>
        <v>0</v>
      </c>
    </row>
    <row r="349" spans="1:133" x14ac:dyDescent="0.25">
      <c r="B349" s="184" t="s">
        <v>402</v>
      </c>
      <c r="C349" s="184" t="s">
        <v>296</v>
      </c>
      <c r="D349" s="155"/>
      <c r="E349" s="156"/>
      <c r="F349" s="157"/>
      <c r="G349" s="158"/>
      <c r="H349" s="155"/>
      <c r="I349" s="157"/>
      <c r="J349" s="155"/>
      <c r="K349" s="192"/>
      <c r="L349" s="158"/>
      <c r="M349" s="152"/>
      <c r="N349" s="151">
        <f>(IF(G349=0,1,G349)*IF(I349=0,1,I349)*L349 )+M349*IF(G349=0,1,G349)*IF(I349=0,1,I349)</f>
        <v>0</v>
      </c>
      <c r="O349" s="152">
        <f>N349/Portada!$F$15</f>
        <v>0</v>
      </c>
      <c r="P349" s="23"/>
      <c r="Q349" s="23"/>
      <c r="R349" s="20"/>
      <c r="S349" s="94">
        <f>M349*IF(G349=0,1,G349)*IF(I349=0,1,I349)</f>
        <v>0</v>
      </c>
      <c r="T349" s="20"/>
      <c r="U349" s="20"/>
      <c r="EC349" s="39">
        <f>(IF(G349=0,1,G349)*IF(I349=0,1,I349)*L349 )+M349*IF(G349=0,1,G349)*IF(I349=0,1,I349)</f>
        <v>0</v>
      </c>
    </row>
    <row r="350" spans="1:133" x14ac:dyDescent="0.25">
      <c r="A350" s="34"/>
      <c r="B350" s="145" t="s">
        <v>403</v>
      </c>
      <c r="C350" s="145" t="s">
        <v>115</v>
      </c>
      <c r="D350" s="146"/>
      <c r="E350" s="147"/>
      <c r="F350" s="148"/>
      <c r="G350" s="149"/>
      <c r="H350" s="146"/>
      <c r="I350" s="148"/>
      <c r="J350" s="146"/>
      <c r="K350" s="193"/>
      <c r="L350" s="149"/>
      <c r="M350" s="152"/>
      <c r="N350" s="151">
        <f>(IF(G350=0,1,G350)*IF(I350=0,1,I350)*L350 )+M350*IF(G350=0,1,G350)*IF(I350=0,1,I350)</f>
        <v>0</v>
      </c>
      <c r="O350" s="152">
        <f>N350/Portada!$F$15</f>
        <v>0</v>
      </c>
      <c r="P350" s="23"/>
      <c r="Q350" s="23"/>
      <c r="R350" s="20"/>
      <c r="S350" s="94">
        <f>M350*IF(G350=0,1,G350)*IF(I350=0,1,I350)</f>
        <v>0</v>
      </c>
      <c r="T350" s="20"/>
      <c r="U350" s="20"/>
      <c r="EC350" s="39">
        <f>(IF(G350=0,1,G350)*IF(I350=0,1,I350)*L350 )+M350*IF(G350=0,1,G350)*IF(I350=0,1,I350)</f>
        <v>0</v>
      </c>
    </row>
    <row r="351" spans="1:133" x14ac:dyDescent="0.25">
      <c r="A351" s="34"/>
      <c r="B351" s="184" t="s">
        <v>404</v>
      </c>
      <c r="C351" s="137"/>
      <c r="D351" s="155"/>
      <c r="E351" s="156"/>
      <c r="F351" s="157"/>
      <c r="G351" s="158"/>
      <c r="H351" s="155"/>
      <c r="I351" s="157"/>
      <c r="J351" s="155"/>
      <c r="K351" s="192"/>
      <c r="L351" s="158"/>
      <c r="M351" s="152"/>
      <c r="N351" s="151">
        <f>(IF(G351=0,1,G351)*IF(I351=0,1,I351)*L351 )+M351*IF(G351=0,1,G351)*IF(I351=0,1,I351)</f>
        <v>0</v>
      </c>
      <c r="O351" s="152">
        <f>N351/Portada!$F$15</f>
        <v>0</v>
      </c>
      <c r="P351" s="23"/>
      <c r="Q351" s="23"/>
      <c r="R351" s="20"/>
      <c r="S351" s="94">
        <f>M351*IF(G351=0,1,G351)*IF(I351=0,1,I351)</f>
        <v>0</v>
      </c>
      <c r="T351" s="20"/>
      <c r="U351" s="20"/>
      <c r="EC351" s="39">
        <f>(IF(G351=0,1,G351)*IF(I351=0,1,I351)*L351 )+M351*IF(G351=0,1,G351)*IF(I351=0,1,I351)</f>
        <v>0</v>
      </c>
    </row>
    <row r="352" spans="1:133" x14ac:dyDescent="0.25">
      <c r="A352" s="34"/>
      <c r="B352" s="145" t="s">
        <v>405</v>
      </c>
      <c r="C352" s="199"/>
      <c r="D352" s="146"/>
      <c r="E352" s="147"/>
      <c r="F352" s="148"/>
      <c r="G352" s="149"/>
      <c r="H352" s="146"/>
      <c r="I352" s="148"/>
      <c r="J352" s="146"/>
      <c r="K352" s="193"/>
      <c r="L352" s="149"/>
      <c r="M352" s="152"/>
      <c r="N352" s="151">
        <f>(IF(G352=0,1,G352)*IF(I352=0,1,I352)*L352 )+M352*IF(G352=0,1,G352)*IF(I352=0,1,I352)</f>
        <v>0</v>
      </c>
      <c r="O352" s="152">
        <f>N352/Portada!$F$15</f>
        <v>0</v>
      </c>
      <c r="P352" s="23"/>
      <c r="Q352" s="23"/>
      <c r="R352" s="20"/>
      <c r="S352" s="94">
        <f>M352*IF(G352=0,1,G352)*IF(I352=0,1,I352)</f>
        <v>0</v>
      </c>
      <c r="T352" s="20"/>
      <c r="U352" s="20"/>
      <c r="EC352" s="39">
        <f>(IF(G352=0,1,G352)*IF(I352=0,1,I352)*L352 )+M352*IF(G352=0,1,G352)*IF(I352=0,1,I352)</f>
        <v>0</v>
      </c>
    </row>
    <row r="353" spans="1:133" ht="15.75" thickBot="1" x14ac:dyDescent="0.3">
      <c r="A353" s="34"/>
      <c r="B353" s="48"/>
      <c r="C353" s="133" t="str">
        <f>"TOTAL " &amp;" " &amp; B347 &amp; " " &amp; (C347)</f>
        <v>TOTAL  06.03. Vestuari</v>
      </c>
      <c r="D353" s="134"/>
      <c r="E353" s="135"/>
      <c r="F353" s="135"/>
      <c r="G353" s="134"/>
      <c r="H353" s="134"/>
      <c r="I353" s="135"/>
      <c r="J353" s="134"/>
      <c r="K353" s="135"/>
      <c r="L353" s="134"/>
      <c r="M353" s="141"/>
      <c r="N353" s="136">
        <f>SUM(N348:N352)</f>
        <v>0</v>
      </c>
      <c r="O353" s="136">
        <f>SUM(O348:O352)</f>
        <v>0</v>
      </c>
      <c r="P353" s="40">
        <f>SUM(P348:P352)</f>
        <v>0</v>
      </c>
      <c r="Q353" s="40">
        <f>SUM(Q348:Q352)</f>
        <v>0</v>
      </c>
      <c r="R353" s="20"/>
      <c r="S353" s="40">
        <f>SUM(S348:S352)</f>
        <v>0</v>
      </c>
      <c r="T353" s="20"/>
      <c r="U353" s="20"/>
      <c r="EC353" s="40">
        <f>SUM(EC348:EC352)</f>
        <v>0</v>
      </c>
    </row>
    <row r="354" spans="1:133" x14ac:dyDescent="0.25">
      <c r="A354" s="34"/>
      <c r="B354" s="42" t="s">
        <v>0</v>
      </c>
      <c r="C354" s="50"/>
      <c r="D354" s="42"/>
      <c r="E354" s="63"/>
      <c r="F354" s="66"/>
      <c r="G354" s="51"/>
      <c r="H354" s="51"/>
      <c r="I354" s="66"/>
      <c r="J354" s="51"/>
      <c r="K354" s="66"/>
      <c r="L354" s="51"/>
      <c r="M354" s="51"/>
      <c r="N354" s="51"/>
      <c r="O354" s="46"/>
      <c r="P354" s="46"/>
      <c r="Q354" s="46"/>
      <c r="R354" s="42"/>
      <c r="S354" s="42"/>
      <c r="T354" s="20"/>
      <c r="U354" s="20"/>
      <c r="EC354" s="51"/>
    </row>
    <row r="355" spans="1:133" x14ac:dyDescent="0.25">
      <c r="A355" s="20"/>
      <c r="B355" s="41" t="s">
        <v>297</v>
      </c>
      <c r="C355" s="34" t="s">
        <v>298</v>
      </c>
      <c r="D355" s="46"/>
      <c r="E355" s="64"/>
      <c r="F355" s="64"/>
      <c r="G355" s="46"/>
      <c r="H355" s="46"/>
      <c r="I355" s="64"/>
      <c r="J355" s="46"/>
      <c r="K355" s="64"/>
      <c r="L355" s="46"/>
      <c r="M355" s="46"/>
      <c r="N355" s="46"/>
      <c r="O355" s="46"/>
      <c r="P355" s="46"/>
      <c r="Q355" s="46"/>
      <c r="R355" s="42"/>
      <c r="S355" s="42"/>
      <c r="T355" s="20"/>
      <c r="U355" s="20"/>
      <c r="EC355" s="46"/>
    </row>
    <row r="356" spans="1:133" x14ac:dyDescent="0.25">
      <c r="A356" s="34"/>
      <c r="B356" s="161" t="s">
        <v>406</v>
      </c>
      <c r="C356" s="161" t="s">
        <v>119</v>
      </c>
      <c r="D356" s="162"/>
      <c r="E356" s="163"/>
      <c r="F356" s="164"/>
      <c r="G356" s="165"/>
      <c r="H356" s="162"/>
      <c r="I356" s="164"/>
      <c r="J356" s="162"/>
      <c r="K356" s="191"/>
      <c r="L356" s="165"/>
      <c r="M356" s="168"/>
      <c r="N356" s="167">
        <f>(IF(G356=0,1,G356)*IF(I356=0,1,I356)*L356 )+M356*IF(G356=0,1,G356)*IF(I356=0,1,I356)</f>
        <v>0</v>
      </c>
      <c r="O356" s="168">
        <f>N356/Portada!$F$15</f>
        <v>0</v>
      </c>
      <c r="P356" s="23"/>
      <c r="Q356" s="23"/>
      <c r="R356" s="20"/>
      <c r="S356" s="94">
        <f>M356*IF(G356=0,1,G356)*IF(I356=0,1,I356)</f>
        <v>0</v>
      </c>
      <c r="T356" s="20"/>
      <c r="U356" s="20"/>
      <c r="EC356" s="39">
        <f>(IF(G356=0,1,G356)*IF(I356=0,1,I356)*L356 )+M356*IF(G356=0,1,G356)*IF(I356=0,1,I356)</f>
        <v>0</v>
      </c>
    </row>
    <row r="357" spans="1:133" x14ac:dyDescent="0.25">
      <c r="B357" s="184" t="s">
        <v>407</v>
      </c>
      <c r="C357" s="184" t="s">
        <v>121</v>
      </c>
      <c r="D357" s="155"/>
      <c r="E357" s="156"/>
      <c r="F357" s="157"/>
      <c r="G357" s="158"/>
      <c r="H357" s="155"/>
      <c r="I357" s="157"/>
      <c r="J357" s="155"/>
      <c r="K357" s="192"/>
      <c r="L357" s="158"/>
      <c r="M357" s="152"/>
      <c r="N357" s="151">
        <f>(IF(G357=0,1,G357)*IF(I357=0,1,I357)*L357 )+M357*IF(G357=0,1,G357)*IF(I357=0,1,I357)</f>
        <v>0</v>
      </c>
      <c r="O357" s="152">
        <f>N357/Portada!$F$15</f>
        <v>0</v>
      </c>
      <c r="P357" s="23"/>
      <c r="Q357" s="23"/>
      <c r="R357" s="20"/>
      <c r="S357" s="94">
        <f>M357*IF(G357=0,1,G357)*IF(I357=0,1,I357)</f>
        <v>0</v>
      </c>
      <c r="T357" s="20"/>
      <c r="U357" s="20"/>
      <c r="EC357" s="39">
        <f>(IF(G357=0,1,G357)*IF(I357=0,1,I357)*L357 )+M357*IF(G357=0,1,G357)*IF(I357=0,1,I357)</f>
        <v>0</v>
      </c>
    </row>
    <row r="358" spans="1:133" x14ac:dyDescent="0.25">
      <c r="A358" s="34"/>
      <c r="B358" s="145" t="s">
        <v>408</v>
      </c>
      <c r="C358" s="199"/>
      <c r="D358" s="146"/>
      <c r="E358" s="147"/>
      <c r="F358" s="148"/>
      <c r="G358" s="149"/>
      <c r="H358" s="146"/>
      <c r="I358" s="148"/>
      <c r="J358" s="146"/>
      <c r="K358" s="193"/>
      <c r="L358" s="149"/>
      <c r="M358" s="152"/>
      <c r="N358" s="151">
        <f>(IF(G358=0,1,G358)*IF(I358=0,1,I358)*L358 )+M358*IF(G358=0,1,G358)*IF(I358=0,1,I358)</f>
        <v>0</v>
      </c>
      <c r="O358" s="152">
        <f>N358/Portada!$F$15</f>
        <v>0</v>
      </c>
      <c r="P358" s="23"/>
      <c r="Q358" s="23"/>
      <c r="R358" s="20"/>
      <c r="S358" s="94">
        <f>M358*IF(G358=0,1,G358)*IF(I358=0,1,I358)</f>
        <v>0</v>
      </c>
      <c r="T358" s="20"/>
      <c r="U358" s="20"/>
      <c r="EC358" s="39">
        <f>(IF(G358=0,1,G358)*IF(I358=0,1,I358)*L358 )+M358*IF(G358=0,1,G358)*IF(I358=0,1,I358)</f>
        <v>0</v>
      </c>
    </row>
    <row r="359" spans="1:133" x14ac:dyDescent="0.25">
      <c r="A359" s="34"/>
      <c r="B359" s="184" t="s">
        <v>409</v>
      </c>
      <c r="C359" s="199"/>
      <c r="D359" s="155"/>
      <c r="E359" s="156"/>
      <c r="F359" s="157"/>
      <c r="G359" s="158"/>
      <c r="H359" s="155"/>
      <c r="I359" s="157"/>
      <c r="J359" s="155"/>
      <c r="K359" s="192"/>
      <c r="L359" s="158"/>
      <c r="M359" s="152"/>
      <c r="N359" s="151">
        <f>(IF(G359=0,1,G359)*IF(I359=0,1,I359)*L359 )+M359*IF(G359=0,1,G359)*IF(I359=0,1,I359)</f>
        <v>0</v>
      </c>
      <c r="O359" s="152">
        <f>N359/Portada!$F$15</f>
        <v>0</v>
      </c>
      <c r="P359" s="23"/>
      <c r="Q359" s="23"/>
      <c r="R359" s="20"/>
      <c r="S359" s="94">
        <f>M359*IF(G359=0,1,G359)*IF(I359=0,1,I359)</f>
        <v>0</v>
      </c>
      <c r="T359" s="20"/>
      <c r="U359" s="20"/>
      <c r="EC359" s="39">
        <f>(IF(G359=0,1,G359)*IF(I359=0,1,I359)*L359 )+M359*IF(G359=0,1,G359)*IF(I359=0,1,I359)</f>
        <v>0</v>
      </c>
    </row>
    <row r="360" spans="1:133" ht="15.75" thickBot="1" x14ac:dyDescent="0.3">
      <c r="A360" s="34"/>
      <c r="B360" s="49"/>
      <c r="C360" s="133" t="str">
        <f>"TOTAL " &amp;" " &amp; B355 &amp; " " &amp; (C355)</f>
        <v>TOTAL  06.04. Material de perruqueria i maquillatge</v>
      </c>
      <c r="D360" s="134"/>
      <c r="E360" s="135"/>
      <c r="F360" s="135"/>
      <c r="G360" s="134"/>
      <c r="H360" s="134"/>
      <c r="I360" s="135"/>
      <c r="J360" s="134"/>
      <c r="K360" s="135"/>
      <c r="L360" s="134"/>
      <c r="M360" s="141"/>
      <c r="N360" s="136">
        <f>SUM(N356:N359)</f>
        <v>0</v>
      </c>
      <c r="O360" s="136">
        <f>SUM(O356:O359)</f>
        <v>0</v>
      </c>
      <c r="P360" s="40">
        <f>SUM(P356:P359)</f>
        <v>0</v>
      </c>
      <c r="Q360" s="40">
        <f>SUM(Q356:Q359)</f>
        <v>0</v>
      </c>
      <c r="R360" s="20"/>
      <c r="S360" s="40">
        <f>SUM(S356:S359)</f>
        <v>0</v>
      </c>
      <c r="T360" s="20"/>
      <c r="U360" s="20"/>
      <c r="EC360" s="40">
        <f>SUM(EC356:EC359)</f>
        <v>0</v>
      </c>
    </row>
    <row r="361" spans="1:133" x14ac:dyDescent="0.25">
      <c r="A361" s="34"/>
      <c r="B361" s="49"/>
      <c r="C361" s="68" t="s">
        <v>242</v>
      </c>
      <c r="D361" s="69" t="str">
        <f>C325</f>
        <v>CAPÍTOL 06.- Escenografia</v>
      </c>
      <c r="E361" s="62"/>
      <c r="F361" s="62"/>
      <c r="G361" s="43"/>
      <c r="H361" s="43"/>
      <c r="I361" s="71"/>
      <c r="J361" s="43"/>
      <c r="K361" s="71"/>
      <c r="L361" s="43"/>
      <c r="M361" s="43"/>
      <c r="N361" s="44">
        <f>(N335+N345+N353+N360)</f>
        <v>0</v>
      </c>
      <c r="O361" s="44">
        <f>(O335+O345+O353+O360)</f>
        <v>0</v>
      </c>
      <c r="P361" s="44">
        <f>(P335+P345+P353+P360)</f>
        <v>0</v>
      </c>
      <c r="Q361" s="44">
        <f>(Q335+Q345+Q353+Q360)</f>
        <v>0</v>
      </c>
      <c r="R361" s="42"/>
      <c r="S361" s="44">
        <f>(S335+S345+S353+S360)</f>
        <v>0</v>
      </c>
      <c r="T361" s="20"/>
      <c r="U361" s="20"/>
      <c r="EC361" s="44">
        <f>(EC335+EC345+EC353+EC360)</f>
        <v>0</v>
      </c>
    </row>
    <row r="362" spans="1:133" x14ac:dyDescent="0.25">
      <c r="A362" s="34"/>
      <c r="R362" s="42"/>
      <c r="S362" s="42"/>
      <c r="T362" s="20"/>
      <c r="U362" s="20"/>
    </row>
    <row r="363" spans="1:133" ht="18.75" x14ac:dyDescent="0.3">
      <c r="A363" s="20"/>
      <c r="B363" s="55"/>
      <c r="C363" s="45" t="s">
        <v>299</v>
      </c>
      <c r="D363" s="46"/>
      <c r="E363" s="64"/>
      <c r="R363" s="42"/>
      <c r="S363" s="42"/>
      <c r="T363" s="20"/>
      <c r="U363" s="20"/>
    </row>
    <row r="364" spans="1:133" x14ac:dyDescent="0.25">
      <c r="A364" s="20"/>
      <c r="B364" s="42" t="s">
        <v>0</v>
      </c>
      <c r="C364" s="53"/>
      <c r="R364" s="42"/>
      <c r="S364" s="42"/>
      <c r="T364" s="20"/>
      <c r="U364" s="20"/>
    </row>
    <row r="365" spans="1:133" x14ac:dyDescent="0.25">
      <c r="A365" s="20"/>
      <c r="B365" s="41" t="s">
        <v>163</v>
      </c>
      <c r="C365" s="34" t="s">
        <v>300</v>
      </c>
      <c r="R365" s="42"/>
      <c r="S365" s="42"/>
      <c r="T365" s="20"/>
      <c r="U365" s="20"/>
    </row>
    <row r="366" spans="1:133" x14ac:dyDescent="0.25">
      <c r="A366" s="34"/>
      <c r="B366" s="161" t="s">
        <v>164</v>
      </c>
      <c r="C366" s="161" t="s">
        <v>127</v>
      </c>
      <c r="D366" s="162"/>
      <c r="E366" s="163"/>
      <c r="F366" s="164"/>
      <c r="G366" s="165"/>
      <c r="H366" s="162"/>
      <c r="I366" s="164"/>
      <c r="J366" s="162"/>
      <c r="K366" s="191"/>
      <c r="L366" s="165"/>
      <c r="M366" s="168"/>
      <c r="N366" s="167">
        <f t="shared" ref="N366:N372" si="84">(IF(G366=0,1,G366)*IF(I366=0,1,I366)*L366 )+M366*IF(G366=0,1,G366)*IF(I366=0,1,I366)</f>
        <v>0</v>
      </c>
      <c r="O366" s="168">
        <f>N366/Portada!$F$15</f>
        <v>0</v>
      </c>
      <c r="P366" s="23"/>
      <c r="Q366" s="23"/>
      <c r="R366" s="20"/>
      <c r="S366" s="94">
        <f t="shared" ref="S366:S372" si="85">M366*IF(G366=0,1,G366)*IF(I366=0,1,I366)</f>
        <v>0</v>
      </c>
      <c r="T366" s="20"/>
      <c r="U366" s="20"/>
      <c r="EC366" s="39">
        <f t="shared" ref="EC366:EC372" si="86">(IF(G366=0,1,G366)*IF(I366=0,1,I366)*L366 )+M366*IF(G366=0,1,G366)*IF(I366=0,1,I366)</f>
        <v>0</v>
      </c>
    </row>
    <row r="367" spans="1:133" x14ac:dyDescent="0.25">
      <c r="B367" s="198" t="s">
        <v>165</v>
      </c>
      <c r="C367" s="198" t="s">
        <v>301</v>
      </c>
      <c r="D367" s="155"/>
      <c r="E367" s="156"/>
      <c r="F367" s="157"/>
      <c r="G367" s="158"/>
      <c r="H367" s="155"/>
      <c r="I367" s="157"/>
      <c r="J367" s="155"/>
      <c r="K367" s="192"/>
      <c r="L367" s="158"/>
      <c r="M367" s="152"/>
      <c r="N367" s="151">
        <f t="shared" si="84"/>
        <v>0</v>
      </c>
      <c r="O367" s="152">
        <f>N367/Portada!$F$15</f>
        <v>0</v>
      </c>
      <c r="P367" s="23"/>
      <c r="Q367" s="23"/>
      <c r="R367" s="20"/>
      <c r="S367" s="94">
        <f t="shared" si="85"/>
        <v>0</v>
      </c>
      <c r="T367" s="20"/>
      <c r="U367" s="20"/>
      <c r="EC367" s="39">
        <f t="shared" si="86"/>
        <v>0</v>
      </c>
    </row>
    <row r="368" spans="1:133" x14ac:dyDescent="0.25">
      <c r="A368" s="34"/>
      <c r="B368" s="145" t="s">
        <v>166</v>
      </c>
      <c r="C368" s="145" t="s">
        <v>130</v>
      </c>
      <c r="D368" s="146"/>
      <c r="E368" s="147"/>
      <c r="F368" s="148"/>
      <c r="G368" s="149"/>
      <c r="H368" s="146"/>
      <c r="I368" s="148"/>
      <c r="J368" s="146"/>
      <c r="K368" s="193"/>
      <c r="L368" s="149"/>
      <c r="M368" s="152"/>
      <c r="N368" s="151">
        <f t="shared" si="84"/>
        <v>0</v>
      </c>
      <c r="O368" s="152">
        <f>N368/Portada!$F$15</f>
        <v>0</v>
      </c>
      <c r="P368" s="23"/>
      <c r="Q368" s="23"/>
      <c r="R368" s="20"/>
      <c r="S368" s="94">
        <f t="shared" si="85"/>
        <v>0</v>
      </c>
      <c r="T368" s="20"/>
      <c r="U368" s="20"/>
      <c r="EC368" s="39">
        <f t="shared" si="86"/>
        <v>0</v>
      </c>
    </row>
    <row r="369" spans="1:133" x14ac:dyDescent="0.25">
      <c r="A369" s="34"/>
      <c r="B369" s="198" t="s">
        <v>167</v>
      </c>
      <c r="C369" s="198" t="s">
        <v>302</v>
      </c>
      <c r="D369" s="155"/>
      <c r="E369" s="156"/>
      <c r="F369" s="157"/>
      <c r="G369" s="158"/>
      <c r="H369" s="155"/>
      <c r="I369" s="157"/>
      <c r="J369" s="155"/>
      <c r="K369" s="192"/>
      <c r="L369" s="158"/>
      <c r="M369" s="152"/>
      <c r="N369" s="151">
        <f t="shared" si="84"/>
        <v>0</v>
      </c>
      <c r="O369" s="152">
        <f>N369/Portada!$F$15</f>
        <v>0</v>
      </c>
      <c r="P369" s="23"/>
      <c r="Q369" s="23"/>
      <c r="R369" s="20"/>
      <c r="S369" s="94">
        <f t="shared" si="85"/>
        <v>0</v>
      </c>
      <c r="T369" s="20"/>
      <c r="U369" s="20"/>
      <c r="EC369" s="39">
        <f t="shared" si="86"/>
        <v>0</v>
      </c>
    </row>
    <row r="370" spans="1:133" x14ac:dyDescent="0.25">
      <c r="A370" s="34"/>
      <c r="B370" s="145" t="s">
        <v>168</v>
      </c>
      <c r="C370" s="145" t="s">
        <v>133</v>
      </c>
      <c r="D370" s="146"/>
      <c r="E370" s="147"/>
      <c r="F370" s="148"/>
      <c r="G370" s="149"/>
      <c r="H370" s="146"/>
      <c r="I370" s="148"/>
      <c r="J370" s="146"/>
      <c r="K370" s="193"/>
      <c r="L370" s="149"/>
      <c r="M370" s="152"/>
      <c r="N370" s="151">
        <f t="shared" si="84"/>
        <v>0</v>
      </c>
      <c r="O370" s="152">
        <f>N370/Portada!$F$15</f>
        <v>0</v>
      </c>
      <c r="P370" s="23"/>
      <c r="Q370" s="23"/>
      <c r="R370" s="20"/>
      <c r="S370" s="94">
        <f t="shared" si="85"/>
        <v>0</v>
      </c>
      <c r="T370" s="20"/>
      <c r="U370" s="20"/>
      <c r="EC370" s="39">
        <f t="shared" si="86"/>
        <v>0</v>
      </c>
    </row>
    <row r="371" spans="1:133" x14ac:dyDescent="0.25">
      <c r="A371" s="34"/>
      <c r="B371" s="198" t="s">
        <v>169</v>
      </c>
      <c r="C371" s="139"/>
      <c r="D371" s="155"/>
      <c r="E371" s="156"/>
      <c r="F371" s="157"/>
      <c r="G371" s="158"/>
      <c r="H371" s="155"/>
      <c r="I371" s="157"/>
      <c r="J371" s="155"/>
      <c r="K371" s="192"/>
      <c r="L371" s="158"/>
      <c r="M371" s="152"/>
      <c r="N371" s="151">
        <f t="shared" si="84"/>
        <v>0</v>
      </c>
      <c r="O371" s="152">
        <f>N371/Portada!$F$15</f>
        <v>0</v>
      </c>
      <c r="P371" s="23"/>
      <c r="Q371" s="23"/>
      <c r="R371" s="20"/>
      <c r="S371" s="94">
        <f t="shared" si="85"/>
        <v>0</v>
      </c>
      <c r="T371" s="20"/>
      <c r="U371" s="20"/>
      <c r="EC371" s="39">
        <f t="shared" si="86"/>
        <v>0</v>
      </c>
    </row>
    <row r="372" spans="1:133" x14ac:dyDescent="0.25">
      <c r="A372" s="34"/>
      <c r="B372" s="145" t="s">
        <v>170</v>
      </c>
      <c r="C372" s="139"/>
      <c r="D372" s="146"/>
      <c r="E372" s="147"/>
      <c r="F372" s="148"/>
      <c r="G372" s="149"/>
      <c r="H372" s="146"/>
      <c r="I372" s="148"/>
      <c r="J372" s="146"/>
      <c r="K372" s="193"/>
      <c r="L372" s="149"/>
      <c r="M372" s="152"/>
      <c r="N372" s="151">
        <f t="shared" si="84"/>
        <v>0</v>
      </c>
      <c r="O372" s="152">
        <f>N372/Portada!$F$15</f>
        <v>0</v>
      </c>
      <c r="P372" s="23"/>
      <c r="Q372" s="23"/>
      <c r="R372" s="20"/>
      <c r="S372" s="94">
        <f t="shared" si="85"/>
        <v>0</v>
      </c>
      <c r="T372" s="20"/>
      <c r="U372" s="20"/>
      <c r="EC372" s="39">
        <f t="shared" si="86"/>
        <v>0</v>
      </c>
    </row>
    <row r="373" spans="1:133" ht="15.75" thickBot="1" x14ac:dyDescent="0.3">
      <c r="A373" s="34"/>
      <c r="B373" s="48"/>
      <c r="C373" s="133" t="str">
        <f>"TOTAL " &amp;" " &amp; B365 &amp; " " &amp; (C365)</f>
        <v>TOTAL  07.01. Platós</v>
      </c>
      <c r="D373" s="134"/>
      <c r="E373" s="135"/>
      <c r="F373" s="135"/>
      <c r="G373" s="134"/>
      <c r="H373" s="134"/>
      <c r="I373" s="135"/>
      <c r="J373" s="134"/>
      <c r="K373" s="135"/>
      <c r="L373" s="134"/>
      <c r="M373" s="141"/>
      <c r="N373" s="136">
        <f>SUM(N366:N372)</f>
        <v>0</v>
      </c>
      <c r="O373" s="136">
        <f>SUM(O366:O372)</f>
        <v>0</v>
      </c>
      <c r="P373" s="40">
        <f>SUM(P366:P372)</f>
        <v>0</v>
      </c>
      <c r="Q373" s="40">
        <f>SUM(Q366:Q372)</f>
        <v>0</v>
      </c>
      <c r="R373" s="20"/>
      <c r="S373" s="40">
        <f>SUM(S366:S372)</f>
        <v>0</v>
      </c>
      <c r="T373" s="20"/>
      <c r="U373" s="20"/>
      <c r="EC373" s="40">
        <f>SUM(EC366:EC372)</f>
        <v>0</v>
      </c>
    </row>
    <row r="374" spans="1:133" x14ac:dyDescent="0.25">
      <c r="A374" s="20"/>
      <c r="B374" s="42" t="s">
        <v>0</v>
      </c>
      <c r="C374" s="50"/>
      <c r="D374" s="42"/>
      <c r="E374" s="63"/>
      <c r="F374" s="66"/>
      <c r="G374" s="51"/>
      <c r="H374" s="51"/>
      <c r="I374" s="66"/>
      <c r="J374" s="51"/>
      <c r="K374" s="66"/>
      <c r="L374" s="51"/>
      <c r="M374" s="51"/>
      <c r="N374" s="51"/>
      <c r="O374" s="46"/>
      <c r="P374" s="46"/>
      <c r="Q374" s="46"/>
      <c r="R374" s="42"/>
      <c r="S374" s="42"/>
      <c r="T374" s="20"/>
      <c r="U374" s="20"/>
      <c r="EC374" s="51"/>
    </row>
    <row r="375" spans="1:133" x14ac:dyDescent="0.25">
      <c r="A375" s="20"/>
      <c r="B375" s="41" t="s">
        <v>171</v>
      </c>
      <c r="C375" s="34" t="s">
        <v>137</v>
      </c>
      <c r="R375" s="42"/>
      <c r="S375" s="42"/>
      <c r="T375" s="20"/>
      <c r="U375" s="20"/>
    </row>
    <row r="376" spans="1:133" x14ac:dyDescent="0.25">
      <c r="A376" s="34"/>
      <c r="B376" s="161" t="s">
        <v>410</v>
      </c>
      <c r="C376" s="161" t="s">
        <v>139</v>
      </c>
      <c r="D376" s="162"/>
      <c r="E376" s="163"/>
      <c r="F376" s="164"/>
      <c r="G376" s="165"/>
      <c r="H376" s="162"/>
      <c r="I376" s="164"/>
      <c r="J376" s="162"/>
      <c r="K376" s="191"/>
      <c r="L376" s="165"/>
      <c r="M376" s="168"/>
      <c r="N376" s="167">
        <f t="shared" ref="N376:N382" si="87">(IF(G376=0,1,G376)*IF(I376=0,1,I376)*L376 )+M376*IF(G376=0,1,G376)*IF(I376=0,1,I376)</f>
        <v>0</v>
      </c>
      <c r="O376" s="168">
        <f>N376/Portada!$F$15</f>
        <v>0</v>
      </c>
      <c r="P376" s="23"/>
      <c r="Q376" s="23"/>
      <c r="R376" s="20"/>
      <c r="S376" s="94">
        <f t="shared" ref="S376:S382" si="88">M376*IF(G376=0,1,G376)*IF(I376=0,1,I376)</f>
        <v>0</v>
      </c>
      <c r="T376" s="20"/>
      <c r="U376" s="20"/>
      <c r="EC376" s="39">
        <f t="shared" ref="EC376:EC382" si="89">(IF(G376=0,1,G376)*IF(I376=0,1,I376)*L376 )+M376*IF(G376=0,1,G376)*IF(I376=0,1,I376)</f>
        <v>0</v>
      </c>
    </row>
    <row r="377" spans="1:133" x14ac:dyDescent="0.25">
      <c r="B377" s="198" t="s">
        <v>411</v>
      </c>
      <c r="C377" s="198" t="s">
        <v>303</v>
      </c>
      <c r="D377" s="155"/>
      <c r="E377" s="156"/>
      <c r="F377" s="157"/>
      <c r="G377" s="158"/>
      <c r="H377" s="155"/>
      <c r="I377" s="157"/>
      <c r="J377" s="155"/>
      <c r="K377" s="192"/>
      <c r="L377" s="158"/>
      <c r="M377" s="152"/>
      <c r="N377" s="151">
        <f t="shared" si="87"/>
        <v>0</v>
      </c>
      <c r="O377" s="152">
        <f>N377/Portada!$F$15</f>
        <v>0</v>
      </c>
      <c r="P377" s="23"/>
      <c r="Q377" s="23"/>
      <c r="R377" s="20"/>
      <c r="S377" s="94">
        <f t="shared" si="88"/>
        <v>0</v>
      </c>
      <c r="T377" s="20"/>
      <c r="U377" s="20"/>
      <c r="EC377" s="39">
        <f t="shared" si="89"/>
        <v>0</v>
      </c>
    </row>
    <row r="378" spans="1:133" x14ac:dyDescent="0.25">
      <c r="A378" s="34"/>
      <c r="B378" s="145" t="s">
        <v>412</v>
      </c>
      <c r="C378" s="145" t="s">
        <v>304</v>
      </c>
      <c r="D378" s="146"/>
      <c r="E378" s="147"/>
      <c r="F378" s="148"/>
      <c r="G378" s="149"/>
      <c r="H378" s="146"/>
      <c r="I378" s="148"/>
      <c r="J378" s="146"/>
      <c r="K378" s="193"/>
      <c r="L378" s="149"/>
      <c r="M378" s="152"/>
      <c r="N378" s="151">
        <f t="shared" si="87"/>
        <v>0</v>
      </c>
      <c r="O378" s="152">
        <f>N378/Portada!$F$15</f>
        <v>0</v>
      </c>
      <c r="P378" s="23"/>
      <c r="Q378" s="23"/>
      <c r="R378" s="20"/>
      <c r="S378" s="94">
        <f t="shared" si="88"/>
        <v>0</v>
      </c>
      <c r="T378" s="20"/>
      <c r="U378" s="20"/>
      <c r="EC378" s="39">
        <f t="shared" si="89"/>
        <v>0</v>
      </c>
    </row>
    <row r="379" spans="1:133" x14ac:dyDescent="0.25">
      <c r="A379" s="34"/>
      <c r="B379" s="198" t="s">
        <v>413</v>
      </c>
      <c r="C379" s="198" t="s">
        <v>305</v>
      </c>
      <c r="D379" s="155"/>
      <c r="E379" s="156"/>
      <c r="F379" s="157"/>
      <c r="G379" s="158"/>
      <c r="H379" s="155"/>
      <c r="I379" s="157"/>
      <c r="J379" s="155"/>
      <c r="K379" s="192"/>
      <c r="L379" s="158"/>
      <c r="M379" s="152"/>
      <c r="N379" s="151">
        <f t="shared" si="87"/>
        <v>0</v>
      </c>
      <c r="O379" s="152">
        <f>N379/Portada!$F$15</f>
        <v>0</v>
      </c>
      <c r="P379" s="23"/>
      <c r="Q379" s="23"/>
      <c r="R379" s="20"/>
      <c r="S379" s="94">
        <f t="shared" si="88"/>
        <v>0</v>
      </c>
      <c r="T379" s="20"/>
      <c r="U379" s="20"/>
      <c r="EC379" s="39">
        <f t="shared" si="89"/>
        <v>0</v>
      </c>
    </row>
    <row r="380" spans="1:133" x14ac:dyDescent="0.25">
      <c r="A380" s="34"/>
      <c r="B380" s="145" t="s">
        <v>414</v>
      </c>
      <c r="C380" s="139"/>
      <c r="D380" s="146"/>
      <c r="E380" s="147"/>
      <c r="F380" s="148"/>
      <c r="G380" s="149"/>
      <c r="H380" s="146"/>
      <c r="I380" s="148"/>
      <c r="J380" s="146"/>
      <c r="K380" s="193"/>
      <c r="L380" s="149"/>
      <c r="M380" s="152"/>
      <c r="N380" s="151">
        <f t="shared" si="87"/>
        <v>0</v>
      </c>
      <c r="O380" s="152">
        <f>N380/Portada!$F$15</f>
        <v>0</v>
      </c>
      <c r="P380" s="23"/>
      <c r="Q380" s="23"/>
      <c r="R380" s="20"/>
      <c r="S380" s="94">
        <f t="shared" si="88"/>
        <v>0</v>
      </c>
      <c r="T380" s="20"/>
      <c r="U380" s="20"/>
      <c r="EC380" s="39">
        <f t="shared" si="89"/>
        <v>0</v>
      </c>
    </row>
    <row r="381" spans="1:133" x14ac:dyDescent="0.25">
      <c r="A381" s="34"/>
      <c r="B381" s="198" t="s">
        <v>415</v>
      </c>
      <c r="C381" s="139"/>
      <c r="D381" s="155"/>
      <c r="E381" s="156"/>
      <c r="F381" s="157"/>
      <c r="G381" s="158"/>
      <c r="H381" s="155"/>
      <c r="I381" s="157"/>
      <c r="J381" s="155"/>
      <c r="K381" s="192"/>
      <c r="L381" s="158"/>
      <c r="M381" s="152"/>
      <c r="N381" s="151">
        <f t="shared" si="87"/>
        <v>0</v>
      </c>
      <c r="O381" s="152">
        <f>N381/Portada!$F$15</f>
        <v>0</v>
      </c>
      <c r="P381" s="23"/>
      <c r="Q381" s="23"/>
      <c r="R381" s="20"/>
      <c r="S381" s="94">
        <f t="shared" si="88"/>
        <v>0</v>
      </c>
      <c r="T381" s="20"/>
      <c r="U381" s="20"/>
      <c r="EC381" s="39">
        <f t="shared" si="89"/>
        <v>0</v>
      </c>
    </row>
    <row r="382" spans="1:133" x14ac:dyDescent="0.25">
      <c r="A382" s="34"/>
      <c r="B382" s="195" t="s">
        <v>416</v>
      </c>
      <c r="C382" s="139"/>
      <c r="D382" s="178"/>
      <c r="E382" s="179"/>
      <c r="F382" s="180"/>
      <c r="G382" s="181"/>
      <c r="H382" s="178"/>
      <c r="I382" s="180"/>
      <c r="J382" s="178"/>
      <c r="K382" s="196"/>
      <c r="L382" s="181"/>
      <c r="M382" s="176"/>
      <c r="N382" s="175">
        <f t="shared" si="87"/>
        <v>0</v>
      </c>
      <c r="O382" s="176">
        <f>N382/Portada!$F$15</f>
        <v>0</v>
      </c>
      <c r="P382" s="23"/>
      <c r="Q382" s="23"/>
      <c r="R382" s="20"/>
      <c r="S382" s="94">
        <f t="shared" si="88"/>
        <v>0</v>
      </c>
      <c r="T382" s="20"/>
      <c r="U382" s="20"/>
      <c r="EC382" s="39">
        <f t="shared" si="89"/>
        <v>0</v>
      </c>
    </row>
    <row r="383" spans="1:133" ht="15.75" thickBot="1" x14ac:dyDescent="0.3">
      <c r="A383" s="34"/>
      <c r="B383" s="48"/>
      <c r="C383" s="133" t="str">
        <f>"TOTAL " &amp;" " &amp; B375 &amp; " " &amp; (C375)</f>
        <v>TOTAL  07.02. Muntatge i sonorització</v>
      </c>
      <c r="D383" s="134"/>
      <c r="E383" s="135"/>
      <c r="F383" s="135"/>
      <c r="G383" s="134"/>
      <c r="H383" s="134"/>
      <c r="I383" s="135"/>
      <c r="J383" s="134"/>
      <c r="K383" s="135"/>
      <c r="L383" s="134"/>
      <c r="M383" s="141"/>
      <c r="N383" s="136">
        <f>SUM(N376:N382)</f>
        <v>0</v>
      </c>
      <c r="O383" s="136">
        <f>SUM(O376:O382)</f>
        <v>0</v>
      </c>
      <c r="P383" s="40">
        <f>SUM(P376:P382)</f>
        <v>0</v>
      </c>
      <c r="Q383" s="40">
        <f>SUM(Q376:Q382)</f>
        <v>0</v>
      </c>
      <c r="R383" s="20"/>
      <c r="S383" s="40">
        <f>SUM(S376:S382)</f>
        <v>0</v>
      </c>
      <c r="T383" s="20"/>
      <c r="U383" s="20"/>
      <c r="EC383" s="40">
        <f>SUM(EC376:EC382)</f>
        <v>0</v>
      </c>
    </row>
    <row r="384" spans="1:133" x14ac:dyDescent="0.25">
      <c r="A384" s="20"/>
      <c r="B384" s="49"/>
      <c r="C384" s="68" t="s">
        <v>242</v>
      </c>
      <c r="D384" s="69" t="str">
        <f>C363</f>
        <v>CAPÍTOL 07.- Estudis rodatge/sonorització</v>
      </c>
      <c r="E384" s="62"/>
      <c r="F384" s="62"/>
      <c r="G384" s="43"/>
      <c r="H384" s="43"/>
      <c r="I384" s="71"/>
      <c r="J384" s="43"/>
      <c r="K384" s="71"/>
      <c r="L384" s="43"/>
      <c r="M384" s="43"/>
      <c r="N384" s="44">
        <f>(N373+N383)</f>
        <v>0</v>
      </c>
      <c r="O384" s="44">
        <f>(O373+O383)</f>
        <v>0</v>
      </c>
      <c r="P384" s="44">
        <f>(P373+P383)</f>
        <v>0</v>
      </c>
      <c r="Q384" s="44">
        <f>(Q373+Q383)</f>
        <v>0</v>
      </c>
      <c r="R384" s="42"/>
      <c r="S384" s="44">
        <f>(S373+S383)</f>
        <v>0</v>
      </c>
      <c r="T384" s="20"/>
      <c r="U384" s="20"/>
      <c r="EC384" s="44">
        <f>(EC373+EC383)</f>
        <v>0</v>
      </c>
    </row>
    <row r="385" spans="1:133" x14ac:dyDescent="0.25">
      <c r="A385" s="34"/>
      <c r="R385" s="42"/>
      <c r="S385" s="42"/>
      <c r="T385" s="20"/>
      <c r="U385" s="20"/>
    </row>
    <row r="386" spans="1:133" ht="18.75" x14ac:dyDescent="0.3">
      <c r="A386" s="20"/>
      <c r="B386" s="54"/>
      <c r="C386" s="45" t="s">
        <v>306</v>
      </c>
      <c r="D386" s="46"/>
      <c r="R386" s="42"/>
      <c r="S386" s="42"/>
      <c r="T386" s="20"/>
      <c r="U386" s="20"/>
    </row>
    <row r="387" spans="1:133" x14ac:dyDescent="0.25">
      <c r="A387" s="20"/>
      <c r="B387" s="42" t="s">
        <v>0</v>
      </c>
      <c r="C387" s="9"/>
      <c r="R387" s="42"/>
      <c r="S387" s="42"/>
      <c r="T387" s="20"/>
      <c r="U387" s="20"/>
    </row>
    <row r="388" spans="1:133" x14ac:dyDescent="0.25">
      <c r="A388" s="20"/>
      <c r="B388" s="41" t="s">
        <v>173</v>
      </c>
      <c r="C388" s="34" t="s">
        <v>147</v>
      </c>
      <c r="R388" s="42"/>
      <c r="S388" s="42"/>
      <c r="T388" s="20"/>
      <c r="U388" s="20"/>
    </row>
    <row r="389" spans="1:133" x14ac:dyDescent="0.25">
      <c r="A389" s="34"/>
      <c r="B389" s="161" t="s">
        <v>417</v>
      </c>
      <c r="C389" s="161" t="s">
        <v>307</v>
      </c>
      <c r="D389" s="162"/>
      <c r="E389" s="163"/>
      <c r="F389" s="164"/>
      <c r="G389" s="165"/>
      <c r="H389" s="162"/>
      <c r="I389" s="164"/>
      <c r="J389" s="162"/>
      <c r="K389" s="191"/>
      <c r="L389" s="165"/>
      <c r="M389" s="168"/>
      <c r="N389" s="167">
        <f t="shared" ref="N389:N400" si="90">(IF(G389=0,1,G389)*IF(I389=0,1,I389)*L389 )+M389*IF(G389=0,1,G389)*IF(I389=0,1,I389)</f>
        <v>0</v>
      </c>
      <c r="O389" s="168">
        <f>N389/Portada!$F$15</f>
        <v>0</v>
      </c>
      <c r="P389" s="23"/>
      <c r="Q389" s="23"/>
      <c r="R389" s="20"/>
      <c r="S389" s="94">
        <f t="shared" ref="S389:S400" si="91">M389*IF(G389=0,1,G389)*IF(I389=0,1,I389)</f>
        <v>0</v>
      </c>
      <c r="T389" s="20"/>
      <c r="U389" s="20"/>
      <c r="EC389" s="39">
        <f t="shared" ref="EC389:EC400" si="92">(IF(G389=0,1,G389)*IF(I389=0,1,I389)*L389 )+M389*IF(G389=0,1,G389)*IF(I389=0,1,I389)</f>
        <v>0</v>
      </c>
    </row>
    <row r="390" spans="1:133" x14ac:dyDescent="0.25">
      <c r="B390" s="184" t="s">
        <v>418</v>
      </c>
      <c r="C390" s="184" t="s">
        <v>150</v>
      </c>
      <c r="D390" s="155"/>
      <c r="E390" s="156"/>
      <c r="F390" s="157"/>
      <c r="G390" s="158"/>
      <c r="H390" s="155"/>
      <c r="I390" s="157"/>
      <c r="J390" s="155"/>
      <c r="K390" s="192"/>
      <c r="L390" s="158"/>
      <c r="M390" s="152"/>
      <c r="N390" s="151">
        <f t="shared" si="90"/>
        <v>0</v>
      </c>
      <c r="O390" s="152">
        <f>N390/Portada!$F$15</f>
        <v>0</v>
      </c>
      <c r="P390" s="23"/>
      <c r="Q390" s="23"/>
      <c r="R390" s="20"/>
      <c r="S390" s="94">
        <f t="shared" si="91"/>
        <v>0</v>
      </c>
      <c r="T390" s="20"/>
      <c r="U390" s="20"/>
      <c r="EC390" s="39">
        <f t="shared" si="92"/>
        <v>0</v>
      </c>
    </row>
    <row r="391" spans="1:133" x14ac:dyDescent="0.25">
      <c r="A391" s="34"/>
      <c r="B391" s="145" t="s">
        <v>419</v>
      </c>
      <c r="C391" s="145" t="s">
        <v>152</v>
      </c>
      <c r="D391" s="146"/>
      <c r="E391" s="147"/>
      <c r="F391" s="148"/>
      <c r="G391" s="149"/>
      <c r="H391" s="146"/>
      <c r="I391" s="148"/>
      <c r="J391" s="146"/>
      <c r="K391" s="193"/>
      <c r="L391" s="149"/>
      <c r="M391" s="152"/>
      <c r="N391" s="151">
        <f t="shared" si="90"/>
        <v>0</v>
      </c>
      <c r="O391" s="152">
        <f>N391/Portada!$F$15</f>
        <v>0</v>
      </c>
      <c r="P391" s="23"/>
      <c r="Q391" s="23"/>
      <c r="R391" s="20"/>
      <c r="S391" s="94">
        <f t="shared" si="91"/>
        <v>0</v>
      </c>
      <c r="T391" s="20"/>
      <c r="U391" s="20"/>
      <c r="EC391" s="39">
        <f t="shared" si="92"/>
        <v>0</v>
      </c>
    </row>
    <row r="392" spans="1:133" x14ac:dyDescent="0.25">
      <c r="A392" s="34"/>
      <c r="B392" s="184" t="s">
        <v>420</v>
      </c>
      <c r="C392" s="184" t="s">
        <v>308</v>
      </c>
      <c r="D392" s="155"/>
      <c r="E392" s="156"/>
      <c r="F392" s="157"/>
      <c r="G392" s="158"/>
      <c r="H392" s="155"/>
      <c r="I392" s="157"/>
      <c r="J392" s="155"/>
      <c r="K392" s="192"/>
      <c r="L392" s="158"/>
      <c r="M392" s="152"/>
      <c r="N392" s="151">
        <f t="shared" si="90"/>
        <v>0</v>
      </c>
      <c r="O392" s="152">
        <f>N392/Portada!$F$15</f>
        <v>0</v>
      </c>
      <c r="P392" s="23"/>
      <c r="Q392" s="23"/>
      <c r="R392" s="20"/>
      <c r="S392" s="94">
        <f t="shared" si="91"/>
        <v>0</v>
      </c>
      <c r="T392" s="20"/>
      <c r="U392" s="20"/>
      <c r="EC392" s="39">
        <f t="shared" si="92"/>
        <v>0</v>
      </c>
    </row>
    <row r="393" spans="1:133" x14ac:dyDescent="0.25">
      <c r="A393" s="34"/>
      <c r="B393" s="145" t="s">
        <v>421</v>
      </c>
      <c r="C393" s="145" t="s">
        <v>309</v>
      </c>
      <c r="D393" s="146"/>
      <c r="E393" s="147"/>
      <c r="F393" s="148"/>
      <c r="G393" s="149"/>
      <c r="H393" s="146"/>
      <c r="I393" s="148"/>
      <c r="J393" s="146"/>
      <c r="K393" s="193"/>
      <c r="L393" s="149"/>
      <c r="M393" s="152"/>
      <c r="N393" s="151">
        <f t="shared" si="90"/>
        <v>0</v>
      </c>
      <c r="O393" s="152">
        <f>N393/Portada!$F$15</f>
        <v>0</v>
      </c>
      <c r="P393" s="23"/>
      <c r="Q393" s="23"/>
      <c r="R393" s="20"/>
      <c r="S393" s="94">
        <f t="shared" si="91"/>
        <v>0</v>
      </c>
      <c r="T393" s="20"/>
      <c r="U393" s="20"/>
      <c r="EC393" s="39">
        <f t="shared" si="92"/>
        <v>0</v>
      </c>
    </row>
    <row r="394" spans="1:133" x14ac:dyDescent="0.25">
      <c r="A394" s="34"/>
      <c r="B394" s="184" t="s">
        <v>422</v>
      </c>
      <c r="C394" s="184" t="s">
        <v>486</v>
      </c>
      <c r="D394" s="155"/>
      <c r="E394" s="156"/>
      <c r="F394" s="157"/>
      <c r="G394" s="158"/>
      <c r="H394" s="155"/>
      <c r="I394" s="157"/>
      <c r="J394" s="155"/>
      <c r="K394" s="192"/>
      <c r="L394" s="158"/>
      <c r="M394" s="152"/>
      <c r="N394" s="151">
        <f t="shared" si="90"/>
        <v>0</v>
      </c>
      <c r="O394" s="152">
        <f>N394/Portada!$F$15</f>
        <v>0</v>
      </c>
      <c r="P394" s="23"/>
      <c r="Q394" s="23"/>
      <c r="R394" s="20"/>
      <c r="S394" s="94">
        <f t="shared" si="91"/>
        <v>0</v>
      </c>
      <c r="T394" s="20"/>
      <c r="U394" s="20"/>
      <c r="EC394" s="39">
        <f t="shared" si="92"/>
        <v>0</v>
      </c>
    </row>
    <row r="395" spans="1:133" x14ac:dyDescent="0.25">
      <c r="A395" s="34"/>
      <c r="B395" s="145" t="s">
        <v>423</v>
      </c>
      <c r="C395" s="145" t="s">
        <v>310</v>
      </c>
      <c r="D395" s="146"/>
      <c r="E395" s="147"/>
      <c r="F395" s="148"/>
      <c r="G395" s="149"/>
      <c r="H395" s="146"/>
      <c r="I395" s="148"/>
      <c r="J395" s="146"/>
      <c r="K395" s="193"/>
      <c r="L395" s="149"/>
      <c r="M395" s="152"/>
      <c r="N395" s="151">
        <f t="shared" si="90"/>
        <v>0</v>
      </c>
      <c r="O395" s="152">
        <f>N395/Portada!$F$15</f>
        <v>0</v>
      </c>
      <c r="P395" s="23"/>
      <c r="Q395" s="23"/>
      <c r="R395" s="20"/>
      <c r="S395" s="94">
        <f t="shared" si="91"/>
        <v>0</v>
      </c>
      <c r="T395" s="20"/>
      <c r="U395" s="20"/>
      <c r="EC395" s="39">
        <f t="shared" si="92"/>
        <v>0</v>
      </c>
    </row>
    <row r="396" spans="1:133" x14ac:dyDescent="0.25">
      <c r="A396" s="34"/>
      <c r="B396" s="184" t="s">
        <v>424</v>
      </c>
      <c r="C396" s="184" t="s">
        <v>155</v>
      </c>
      <c r="D396" s="155"/>
      <c r="E396" s="156"/>
      <c r="F396" s="157"/>
      <c r="G396" s="158"/>
      <c r="H396" s="155"/>
      <c r="I396" s="157"/>
      <c r="J396" s="155"/>
      <c r="K396" s="192"/>
      <c r="L396" s="158"/>
      <c r="M396" s="152"/>
      <c r="N396" s="151">
        <f t="shared" si="90"/>
        <v>0</v>
      </c>
      <c r="O396" s="152">
        <f>N396/Portada!$F$15</f>
        <v>0</v>
      </c>
      <c r="P396" s="23"/>
      <c r="Q396" s="23"/>
      <c r="R396" s="20"/>
      <c r="S396" s="94">
        <f t="shared" si="91"/>
        <v>0</v>
      </c>
      <c r="T396" s="20"/>
      <c r="U396" s="20"/>
      <c r="EC396" s="39">
        <f t="shared" si="92"/>
        <v>0</v>
      </c>
    </row>
    <row r="397" spans="1:133" x14ac:dyDescent="0.25">
      <c r="A397" s="34"/>
      <c r="B397" s="145" t="s">
        <v>425</v>
      </c>
      <c r="C397" s="145" t="s">
        <v>311</v>
      </c>
      <c r="D397" s="146"/>
      <c r="E397" s="147"/>
      <c r="F397" s="148"/>
      <c r="G397" s="149"/>
      <c r="H397" s="146"/>
      <c r="I397" s="148"/>
      <c r="J397" s="146"/>
      <c r="K397" s="193"/>
      <c r="L397" s="149"/>
      <c r="M397" s="152"/>
      <c r="N397" s="151">
        <f t="shared" si="90"/>
        <v>0</v>
      </c>
      <c r="O397" s="152">
        <f>N397/Portada!$F$15</f>
        <v>0</v>
      </c>
      <c r="P397" s="23"/>
      <c r="Q397" s="23"/>
      <c r="R397" s="20"/>
      <c r="S397" s="94">
        <f t="shared" si="91"/>
        <v>0</v>
      </c>
      <c r="T397" s="20"/>
      <c r="U397" s="20"/>
      <c r="EC397" s="39">
        <f t="shared" si="92"/>
        <v>0</v>
      </c>
    </row>
    <row r="398" spans="1:133" x14ac:dyDescent="0.25">
      <c r="A398" s="34"/>
      <c r="B398" s="184" t="s">
        <v>426</v>
      </c>
      <c r="C398" s="138"/>
      <c r="D398" s="155"/>
      <c r="E398" s="156"/>
      <c r="F398" s="157"/>
      <c r="G398" s="158"/>
      <c r="H398" s="155"/>
      <c r="I398" s="157"/>
      <c r="J398" s="155"/>
      <c r="K398" s="192"/>
      <c r="L398" s="158"/>
      <c r="M398" s="152"/>
      <c r="N398" s="151">
        <f t="shared" si="90"/>
        <v>0</v>
      </c>
      <c r="O398" s="152">
        <f>N398/Portada!$F$15</f>
        <v>0</v>
      </c>
      <c r="P398" s="23"/>
      <c r="Q398" s="23"/>
      <c r="R398" s="20"/>
      <c r="S398" s="94">
        <f t="shared" si="91"/>
        <v>0</v>
      </c>
      <c r="T398" s="20"/>
      <c r="U398" s="20"/>
      <c r="EC398" s="39">
        <f t="shared" si="92"/>
        <v>0</v>
      </c>
    </row>
    <row r="399" spans="1:133" x14ac:dyDescent="0.25">
      <c r="A399" s="34"/>
      <c r="B399" s="145" t="s">
        <v>427</v>
      </c>
      <c r="C399" s="138"/>
      <c r="D399" s="146"/>
      <c r="E399" s="147"/>
      <c r="F399" s="148"/>
      <c r="G399" s="149"/>
      <c r="H399" s="146"/>
      <c r="I399" s="148"/>
      <c r="J399" s="146"/>
      <c r="K399" s="193"/>
      <c r="L399" s="149"/>
      <c r="M399" s="152"/>
      <c r="N399" s="151">
        <f t="shared" si="90"/>
        <v>0</v>
      </c>
      <c r="O399" s="152">
        <f>N399/Portada!$F$15</f>
        <v>0</v>
      </c>
      <c r="P399" s="23"/>
      <c r="Q399" s="23"/>
      <c r="R399" s="20"/>
      <c r="S399" s="94">
        <f t="shared" si="91"/>
        <v>0</v>
      </c>
      <c r="T399" s="20"/>
      <c r="U399" s="20"/>
      <c r="EC399" s="39">
        <f t="shared" si="92"/>
        <v>0</v>
      </c>
    </row>
    <row r="400" spans="1:133" x14ac:dyDescent="0.25">
      <c r="A400" s="34"/>
      <c r="B400" s="197" t="s">
        <v>428</v>
      </c>
      <c r="C400" s="138"/>
      <c r="D400" s="170"/>
      <c r="E400" s="171"/>
      <c r="F400" s="172"/>
      <c r="G400" s="173"/>
      <c r="H400" s="170"/>
      <c r="I400" s="172"/>
      <c r="J400" s="170"/>
      <c r="K400" s="194"/>
      <c r="L400" s="173"/>
      <c r="M400" s="176"/>
      <c r="N400" s="175">
        <f t="shared" si="90"/>
        <v>0</v>
      </c>
      <c r="O400" s="176">
        <f>N400/Portada!$F$15</f>
        <v>0</v>
      </c>
      <c r="P400" s="23"/>
      <c r="Q400" s="23"/>
      <c r="R400" s="20"/>
      <c r="S400" s="94">
        <f t="shared" si="91"/>
        <v>0</v>
      </c>
      <c r="T400" s="20"/>
      <c r="U400" s="20"/>
      <c r="EC400" s="39">
        <f t="shared" si="92"/>
        <v>0</v>
      </c>
    </row>
    <row r="401" spans="1:133" ht="15.75" thickBot="1" x14ac:dyDescent="0.3">
      <c r="A401" s="34"/>
      <c r="B401" s="48"/>
      <c r="C401" s="133" t="str">
        <f>"TOTAL " &amp;" " &amp; B388 &amp; " " &amp; (C388)</f>
        <v>TOTAL  08.01. Maquinària i elements de rodatge</v>
      </c>
      <c r="D401" s="134"/>
      <c r="E401" s="135"/>
      <c r="F401" s="135"/>
      <c r="G401" s="134"/>
      <c r="H401" s="134"/>
      <c r="I401" s="135"/>
      <c r="J401" s="134"/>
      <c r="K401" s="135"/>
      <c r="L401" s="134"/>
      <c r="M401" s="141"/>
      <c r="N401" s="136">
        <f>SUM(N389:N400)</f>
        <v>0</v>
      </c>
      <c r="O401" s="136">
        <f>SUM(O389:O400)</f>
        <v>0</v>
      </c>
      <c r="P401" s="40">
        <f>SUM(P389:P400)</f>
        <v>0</v>
      </c>
      <c r="Q401" s="40">
        <f>SUM(Q389:Q400)</f>
        <v>0</v>
      </c>
      <c r="R401" s="20"/>
      <c r="S401" s="40">
        <f>SUM(S389:S400)</f>
        <v>0</v>
      </c>
      <c r="T401" s="20"/>
      <c r="U401" s="20"/>
      <c r="EC401" s="40">
        <f>SUM(EC389:EC400)</f>
        <v>0</v>
      </c>
    </row>
    <row r="402" spans="1:133" x14ac:dyDescent="0.25">
      <c r="A402" s="34"/>
      <c r="B402" s="42" t="s">
        <v>0</v>
      </c>
      <c r="C402" s="50"/>
      <c r="D402" s="42"/>
      <c r="E402" s="63"/>
      <c r="F402" s="66"/>
      <c r="G402" s="51"/>
      <c r="H402" s="51"/>
      <c r="I402" s="66"/>
      <c r="J402" s="51"/>
      <c r="K402" s="66"/>
      <c r="L402" s="51"/>
      <c r="M402" s="51"/>
      <c r="N402" s="51"/>
      <c r="O402" s="46"/>
      <c r="P402" s="46"/>
      <c r="Q402" s="46"/>
      <c r="R402" s="42"/>
      <c r="S402" s="42"/>
      <c r="T402" s="20"/>
      <c r="U402" s="20"/>
      <c r="EC402" s="51"/>
    </row>
    <row r="403" spans="1:133" x14ac:dyDescent="0.25">
      <c r="A403" s="20"/>
      <c r="B403" s="41" t="s">
        <v>174</v>
      </c>
      <c r="C403" s="34" t="s">
        <v>157</v>
      </c>
      <c r="R403" s="42"/>
      <c r="S403" s="42"/>
      <c r="T403" s="20"/>
      <c r="U403" s="20"/>
    </row>
    <row r="404" spans="1:133" x14ac:dyDescent="0.25">
      <c r="A404" s="34"/>
      <c r="B404" s="161" t="s">
        <v>429</v>
      </c>
      <c r="C404" s="161" t="s">
        <v>312</v>
      </c>
      <c r="D404" s="162"/>
      <c r="E404" s="163"/>
      <c r="F404" s="164"/>
      <c r="G404" s="165"/>
      <c r="H404" s="162"/>
      <c r="I404" s="164"/>
      <c r="J404" s="162"/>
      <c r="K404" s="191"/>
      <c r="L404" s="165"/>
      <c r="M404" s="168"/>
      <c r="N404" s="167">
        <f t="shared" ref="N404:N411" si="93">(IF(G404=0,1,G404)*IF(I404=0,1,I404)*L404 )+M404*IF(G404=0,1,G404)*IF(I404=0,1,I404)</f>
        <v>0</v>
      </c>
      <c r="O404" s="168">
        <f>N404/Portada!$F$15</f>
        <v>0</v>
      </c>
      <c r="P404" s="23"/>
      <c r="Q404" s="23"/>
      <c r="R404" s="20"/>
      <c r="S404" s="94">
        <f t="shared" ref="S404:S411" si="94">M404*IF(G404=0,1,G404)*IF(I404=0,1,I404)</f>
        <v>0</v>
      </c>
      <c r="T404" s="20"/>
      <c r="U404" s="20"/>
      <c r="EC404" s="39">
        <f t="shared" ref="EC404:EC411" si="95">(IF(G404=0,1,G404)*IF(I404=0,1,I404)*L404 )+M404*IF(G404=0,1,G404)*IF(I404=0,1,I404)</f>
        <v>0</v>
      </c>
    </row>
    <row r="405" spans="1:133" x14ac:dyDescent="0.25">
      <c r="B405" s="184" t="s">
        <v>430</v>
      </c>
      <c r="C405" s="184" t="s">
        <v>161</v>
      </c>
      <c r="D405" s="155"/>
      <c r="E405" s="156"/>
      <c r="F405" s="157"/>
      <c r="G405" s="158"/>
      <c r="H405" s="155"/>
      <c r="I405" s="157"/>
      <c r="J405" s="155"/>
      <c r="K405" s="192"/>
      <c r="L405" s="158"/>
      <c r="M405" s="152"/>
      <c r="N405" s="151">
        <f t="shared" si="93"/>
        <v>0</v>
      </c>
      <c r="O405" s="152">
        <f>N405/Portada!$F$15</f>
        <v>0</v>
      </c>
      <c r="P405" s="23"/>
      <c r="Q405" s="23"/>
      <c r="R405" s="20"/>
      <c r="S405" s="94">
        <f t="shared" si="94"/>
        <v>0</v>
      </c>
      <c r="T405" s="20"/>
      <c r="U405" s="20"/>
      <c r="EC405" s="39">
        <f t="shared" si="95"/>
        <v>0</v>
      </c>
    </row>
    <row r="406" spans="1:133" x14ac:dyDescent="0.25">
      <c r="A406" s="34"/>
      <c r="B406" s="145" t="s">
        <v>431</v>
      </c>
      <c r="C406" s="145" t="s">
        <v>313</v>
      </c>
      <c r="D406" s="146"/>
      <c r="E406" s="147"/>
      <c r="F406" s="148"/>
      <c r="G406" s="149"/>
      <c r="H406" s="146"/>
      <c r="I406" s="148"/>
      <c r="J406" s="146"/>
      <c r="K406" s="193"/>
      <c r="L406" s="149"/>
      <c r="M406" s="152"/>
      <c r="N406" s="151">
        <f t="shared" si="93"/>
        <v>0</v>
      </c>
      <c r="O406" s="152">
        <f>N406/Portada!$F$15</f>
        <v>0</v>
      </c>
      <c r="P406" s="23"/>
      <c r="Q406" s="23"/>
      <c r="R406" s="20"/>
      <c r="S406" s="94">
        <f t="shared" si="94"/>
        <v>0</v>
      </c>
      <c r="T406" s="20"/>
      <c r="U406" s="20"/>
      <c r="EC406" s="39">
        <f t="shared" si="95"/>
        <v>0</v>
      </c>
    </row>
    <row r="407" spans="1:133" x14ac:dyDescent="0.25">
      <c r="A407" s="34"/>
      <c r="B407" s="184" t="s">
        <v>432</v>
      </c>
      <c r="C407" s="184" t="s">
        <v>162</v>
      </c>
      <c r="D407" s="155"/>
      <c r="E407" s="156"/>
      <c r="F407" s="157"/>
      <c r="G407" s="158"/>
      <c r="H407" s="155"/>
      <c r="I407" s="157"/>
      <c r="J407" s="155"/>
      <c r="K407" s="192"/>
      <c r="L407" s="158"/>
      <c r="M407" s="152"/>
      <c r="N407" s="151">
        <f t="shared" si="93"/>
        <v>0</v>
      </c>
      <c r="O407" s="152">
        <f>N407/Portada!$F$15</f>
        <v>0</v>
      </c>
      <c r="P407" s="23"/>
      <c r="Q407" s="23"/>
      <c r="R407" s="20"/>
      <c r="S407" s="94">
        <f t="shared" si="94"/>
        <v>0</v>
      </c>
      <c r="T407" s="20"/>
      <c r="U407" s="20"/>
      <c r="EC407" s="39">
        <f t="shared" si="95"/>
        <v>0</v>
      </c>
    </row>
    <row r="408" spans="1:133" x14ac:dyDescent="0.25">
      <c r="A408" s="34"/>
      <c r="B408" s="145" t="s">
        <v>433</v>
      </c>
      <c r="C408" s="145" t="s">
        <v>314</v>
      </c>
      <c r="D408" s="146"/>
      <c r="E408" s="147"/>
      <c r="F408" s="148"/>
      <c r="G408" s="149"/>
      <c r="H408" s="146"/>
      <c r="I408" s="148"/>
      <c r="J408" s="146"/>
      <c r="K408" s="193"/>
      <c r="L408" s="149"/>
      <c r="M408" s="152"/>
      <c r="N408" s="151">
        <f t="shared" si="93"/>
        <v>0</v>
      </c>
      <c r="O408" s="152">
        <f>N408/Portada!$F$15</f>
        <v>0</v>
      </c>
      <c r="P408" s="23"/>
      <c r="Q408" s="23"/>
      <c r="R408" s="20"/>
      <c r="S408" s="94">
        <f t="shared" si="94"/>
        <v>0</v>
      </c>
      <c r="T408" s="20"/>
      <c r="U408" s="20"/>
      <c r="EC408" s="39">
        <f t="shared" si="95"/>
        <v>0</v>
      </c>
    </row>
    <row r="409" spans="1:133" x14ac:dyDescent="0.25">
      <c r="A409" s="34"/>
      <c r="B409" s="184" t="s">
        <v>434</v>
      </c>
      <c r="C409" s="184" t="s">
        <v>315</v>
      </c>
      <c r="D409" s="155"/>
      <c r="E409" s="156"/>
      <c r="F409" s="157"/>
      <c r="G409" s="158"/>
      <c r="H409" s="155"/>
      <c r="I409" s="157"/>
      <c r="J409" s="155"/>
      <c r="K409" s="192"/>
      <c r="L409" s="158"/>
      <c r="M409" s="152"/>
      <c r="N409" s="151">
        <f t="shared" si="93"/>
        <v>0</v>
      </c>
      <c r="O409" s="152">
        <f>N409/Portada!$F$15</f>
        <v>0</v>
      </c>
      <c r="P409" s="23"/>
      <c r="Q409" s="23"/>
      <c r="R409" s="20"/>
      <c r="S409" s="94">
        <f t="shared" si="94"/>
        <v>0</v>
      </c>
      <c r="T409" s="20"/>
      <c r="U409" s="20"/>
      <c r="EC409" s="39">
        <f t="shared" si="95"/>
        <v>0</v>
      </c>
    </row>
    <row r="410" spans="1:133" x14ac:dyDescent="0.25">
      <c r="A410" s="34"/>
      <c r="B410" s="145" t="s">
        <v>435</v>
      </c>
      <c r="C410" s="137"/>
      <c r="D410" s="146"/>
      <c r="E410" s="147"/>
      <c r="F410" s="148"/>
      <c r="G410" s="149"/>
      <c r="H410" s="146"/>
      <c r="I410" s="148"/>
      <c r="J410" s="146"/>
      <c r="K410" s="193"/>
      <c r="L410" s="149"/>
      <c r="M410" s="152"/>
      <c r="N410" s="151">
        <f t="shared" si="93"/>
        <v>0</v>
      </c>
      <c r="O410" s="152">
        <f>N410/Portada!$F$15</f>
        <v>0</v>
      </c>
      <c r="P410" s="23"/>
      <c r="Q410" s="23"/>
      <c r="R410" s="20"/>
      <c r="S410" s="94">
        <f t="shared" si="94"/>
        <v>0</v>
      </c>
      <c r="T410" s="20"/>
      <c r="U410" s="20"/>
      <c r="EC410" s="39">
        <f t="shared" si="95"/>
        <v>0</v>
      </c>
    </row>
    <row r="411" spans="1:133" x14ac:dyDescent="0.25">
      <c r="A411" s="34"/>
      <c r="B411" s="184" t="s">
        <v>436</v>
      </c>
      <c r="C411" s="137"/>
      <c r="D411" s="155"/>
      <c r="E411" s="156"/>
      <c r="F411" s="157"/>
      <c r="G411" s="158"/>
      <c r="H411" s="155"/>
      <c r="I411" s="157"/>
      <c r="J411" s="155"/>
      <c r="K411" s="192"/>
      <c r="L411" s="158"/>
      <c r="M411" s="152"/>
      <c r="N411" s="151">
        <f t="shared" si="93"/>
        <v>0</v>
      </c>
      <c r="O411" s="152">
        <f>N411/Portada!$F$15</f>
        <v>0</v>
      </c>
      <c r="P411" s="23"/>
      <c r="Q411" s="23"/>
      <c r="R411" s="20"/>
      <c r="S411" s="94">
        <f t="shared" si="94"/>
        <v>0</v>
      </c>
      <c r="T411" s="20"/>
      <c r="U411" s="20"/>
      <c r="EC411" s="39">
        <f t="shared" si="95"/>
        <v>0</v>
      </c>
    </row>
    <row r="412" spans="1:133" ht="15.75" thickBot="1" x14ac:dyDescent="0.3">
      <c r="A412" s="34"/>
      <c r="B412" s="49"/>
      <c r="C412" s="133" t="str">
        <f>"TOTAL " &amp;" " &amp; B403 &amp; " " &amp; (C403)</f>
        <v>TOTAL  08.02. Transports</v>
      </c>
      <c r="D412" s="134"/>
      <c r="E412" s="135"/>
      <c r="F412" s="135"/>
      <c r="G412" s="134"/>
      <c r="H412" s="134"/>
      <c r="I412" s="135"/>
      <c r="J412" s="134"/>
      <c r="K412" s="135"/>
      <c r="L412" s="134"/>
      <c r="M412" s="141"/>
      <c r="N412" s="136">
        <f>SUM(N404:N411)</f>
        <v>0</v>
      </c>
      <c r="O412" s="136">
        <f>SUM(O404:O411)</f>
        <v>0</v>
      </c>
      <c r="P412" s="40">
        <f>SUM(P404:P411)</f>
        <v>0</v>
      </c>
      <c r="Q412" s="40">
        <f>SUM(Q404:Q411)</f>
        <v>0</v>
      </c>
      <c r="R412" s="20"/>
      <c r="S412" s="40">
        <f>SUM(S404:S411)</f>
        <v>0</v>
      </c>
      <c r="T412" s="20"/>
      <c r="U412" s="20"/>
      <c r="EC412" s="40">
        <f>SUM(EC404:EC411)</f>
        <v>0</v>
      </c>
    </row>
    <row r="413" spans="1:133" x14ac:dyDescent="0.25">
      <c r="A413" s="34"/>
      <c r="B413" s="42" t="s">
        <v>0</v>
      </c>
      <c r="T413" s="20"/>
      <c r="U413" s="20"/>
    </row>
    <row r="414" spans="1:133" x14ac:dyDescent="0.25">
      <c r="B414" s="41" t="s">
        <v>175</v>
      </c>
      <c r="C414" s="34" t="s">
        <v>316</v>
      </c>
      <c r="D414" s="46"/>
      <c r="E414" s="64"/>
      <c r="F414" s="64"/>
      <c r="G414" s="46"/>
      <c r="H414" s="46"/>
      <c r="I414" s="64"/>
      <c r="J414" s="46"/>
      <c r="K414" s="64"/>
      <c r="L414" s="46"/>
      <c r="M414" s="46"/>
      <c r="N414" s="46"/>
      <c r="O414" s="46"/>
      <c r="P414" s="46"/>
      <c r="Q414" s="46"/>
      <c r="R414" s="42"/>
      <c r="S414" s="42"/>
      <c r="T414" s="20"/>
      <c r="U414" s="20"/>
      <c r="EC414" s="46"/>
    </row>
    <row r="415" spans="1:133" x14ac:dyDescent="0.25">
      <c r="A415" s="34"/>
      <c r="B415" s="161" t="s">
        <v>437</v>
      </c>
      <c r="C415" s="161" t="s">
        <v>317</v>
      </c>
      <c r="D415" s="162"/>
      <c r="E415" s="163"/>
      <c r="F415" s="164"/>
      <c r="G415" s="165"/>
      <c r="H415" s="162"/>
      <c r="I415" s="164"/>
      <c r="J415" s="162"/>
      <c r="K415" s="191"/>
      <c r="L415" s="165"/>
      <c r="M415" s="168"/>
      <c r="N415" s="167">
        <f t="shared" ref="N415:N423" si="96">(IF(G415=0,1,G415)*IF(I415=0,1,I415)*L415 )+M415*IF(G415=0,1,G415)*IF(I415=0,1,I415)</f>
        <v>0</v>
      </c>
      <c r="O415" s="168">
        <f>N415/Portada!$F$15</f>
        <v>0</v>
      </c>
      <c r="P415" s="23"/>
      <c r="Q415" s="23"/>
      <c r="R415" s="20"/>
      <c r="S415" s="94">
        <f t="shared" ref="S415:S423" si="97">M415*IF(G415=0,1,G415)*IF(I415=0,1,I415)</f>
        <v>0</v>
      </c>
      <c r="T415" s="20"/>
      <c r="U415" s="20"/>
      <c r="EC415" s="39">
        <f t="shared" ref="EC415:EC423" si="98">(IF(G415=0,1,G415)*IF(I415=0,1,I415)*L415 )+M415*IF(G415=0,1,G415)*IF(I415=0,1,I415)</f>
        <v>0</v>
      </c>
    </row>
    <row r="416" spans="1:133" x14ac:dyDescent="0.25">
      <c r="B416" s="184" t="s">
        <v>438</v>
      </c>
      <c r="C416" s="184" t="s">
        <v>318</v>
      </c>
      <c r="D416" s="155"/>
      <c r="E416" s="156"/>
      <c r="F416" s="157"/>
      <c r="G416" s="158"/>
      <c r="H416" s="155"/>
      <c r="I416" s="157"/>
      <c r="J416" s="155"/>
      <c r="K416" s="192"/>
      <c r="L416" s="158"/>
      <c r="M416" s="152"/>
      <c r="N416" s="151">
        <f t="shared" si="96"/>
        <v>0</v>
      </c>
      <c r="O416" s="152">
        <f>N416/Portada!$F$15</f>
        <v>0</v>
      </c>
      <c r="P416" s="23"/>
      <c r="Q416" s="23"/>
      <c r="R416" s="20"/>
      <c r="S416" s="94">
        <f t="shared" si="97"/>
        <v>0</v>
      </c>
      <c r="T416" s="20"/>
      <c r="U416" s="20"/>
      <c r="EC416" s="39">
        <f t="shared" si="98"/>
        <v>0</v>
      </c>
    </row>
    <row r="417" spans="1:133" x14ac:dyDescent="0.25">
      <c r="A417" s="34"/>
      <c r="B417" s="145" t="s">
        <v>439</v>
      </c>
      <c r="C417" s="145" t="s">
        <v>319</v>
      </c>
      <c r="D417" s="146"/>
      <c r="E417" s="147"/>
      <c r="F417" s="148"/>
      <c r="G417" s="149"/>
      <c r="H417" s="146"/>
      <c r="I417" s="148"/>
      <c r="J417" s="146"/>
      <c r="K417" s="193"/>
      <c r="L417" s="149"/>
      <c r="M417" s="152"/>
      <c r="N417" s="151">
        <f t="shared" si="96"/>
        <v>0</v>
      </c>
      <c r="O417" s="152">
        <f>N417/Portada!$F$15</f>
        <v>0</v>
      </c>
      <c r="P417" s="23"/>
      <c r="Q417" s="23"/>
      <c r="R417" s="20"/>
      <c r="S417" s="94">
        <f t="shared" si="97"/>
        <v>0</v>
      </c>
      <c r="T417" s="20"/>
      <c r="U417" s="20"/>
      <c r="EC417" s="39">
        <f t="shared" si="98"/>
        <v>0</v>
      </c>
    </row>
    <row r="418" spans="1:133" x14ac:dyDescent="0.25">
      <c r="A418" s="34"/>
      <c r="B418" s="184" t="s">
        <v>440</v>
      </c>
      <c r="C418" s="184" t="s">
        <v>320</v>
      </c>
      <c r="D418" s="155"/>
      <c r="E418" s="156"/>
      <c r="F418" s="157"/>
      <c r="G418" s="158"/>
      <c r="H418" s="155"/>
      <c r="I418" s="157"/>
      <c r="J418" s="155"/>
      <c r="K418" s="192"/>
      <c r="L418" s="158"/>
      <c r="M418" s="152"/>
      <c r="N418" s="151">
        <f t="shared" si="96"/>
        <v>0</v>
      </c>
      <c r="O418" s="152">
        <f>N418/Portada!$F$15</f>
        <v>0</v>
      </c>
      <c r="P418" s="23"/>
      <c r="Q418" s="23"/>
      <c r="R418" s="20"/>
      <c r="S418" s="94">
        <f t="shared" si="97"/>
        <v>0</v>
      </c>
      <c r="T418" s="20"/>
      <c r="U418" s="20"/>
      <c r="EC418" s="39">
        <f t="shared" si="98"/>
        <v>0</v>
      </c>
    </row>
    <row r="419" spans="1:133" x14ac:dyDescent="0.25">
      <c r="A419" s="34"/>
      <c r="B419" s="145" t="s">
        <v>441</v>
      </c>
      <c r="C419" s="145" t="s">
        <v>172</v>
      </c>
      <c r="D419" s="146"/>
      <c r="E419" s="147"/>
      <c r="F419" s="148"/>
      <c r="G419" s="149"/>
      <c r="H419" s="146"/>
      <c r="I419" s="148"/>
      <c r="J419" s="146"/>
      <c r="K419" s="193"/>
      <c r="L419" s="149"/>
      <c r="M419" s="152"/>
      <c r="N419" s="151">
        <f t="shared" si="96"/>
        <v>0</v>
      </c>
      <c r="O419" s="152">
        <f>N419/Portada!$F$15</f>
        <v>0</v>
      </c>
      <c r="P419" s="23"/>
      <c r="Q419" s="23"/>
      <c r="R419" s="20"/>
      <c r="S419" s="94">
        <f t="shared" si="97"/>
        <v>0</v>
      </c>
      <c r="T419" s="20"/>
      <c r="U419" s="20"/>
      <c r="EC419" s="39">
        <f t="shared" si="98"/>
        <v>0</v>
      </c>
    </row>
    <row r="420" spans="1:133" x14ac:dyDescent="0.25">
      <c r="A420" s="34"/>
      <c r="B420" s="184" t="s">
        <v>442</v>
      </c>
      <c r="C420" s="184" t="s">
        <v>321</v>
      </c>
      <c r="D420" s="155"/>
      <c r="E420" s="156"/>
      <c r="F420" s="157"/>
      <c r="G420" s="158"/>
      <c r="H420" s="155"/>
      <c r="I420" s="157"/>
      <c r="J420" s="155"/>
      <c r="K420" s="192"/>
      <c r="L420" s="158"/>
      <c r="M420" s="152"/>
      <c r="N420" s="151">
        <f t="shared" si="96"/>
        <v>0</v>
      </c>
      <c r="O420" s="152">
        <f>N420/Portada!$F$15</f>
        <v>0</v>
      </c>
      <c r="P420" s="23"/>
      <c r="Q420" s="23"/>
      <c r="R420" s="20"/>
      <c r="S420" s="94">
        <f t="shared" si="97"/>
        <v>0</v>
      </c>
      <c r="T420" s="20"/>
      <c r="U420" s="20"/>
      <c r="EC420" s="39">
        <f t="shared" si="98"/>
        <v>0</v>
      </c>
    </row>
    <row r="421" spans="1:133" x14ac:dyDescent="0.25">
      <c r="A421" s="34"/>
      <c r="B421" s="145" t="s">
        <v>443</v>
      </c>
      <c r="C421" s="137"/>
      <c r="D421" s="146"/>
      <c r="E421" s="147"/>
      <c r="F421" s="148"/>
      <c r="G421" s="149"/>
      <c r="H421" s="146"/>
      <c r="I421" s="148"/>
      <c r="J421" s="146"/>
      <c r="K421" s="193"/>
      <c r="L421" s="149"/>
      <c r="M421" s="152"/>
      <c r="N421" s="151">
        <f t="shared" si="96"/>
        <v>0</v>
      </c>
      <c r="O421" s="152">
        <f>N421/Portada!$F$15</f>
        <v>0</v>
      </c>
      <c r="P421" s="23"/>
      <c r="Q421" s="23"/>
      <c r="R421" s="20"/>
      <c r="S421" s="94">
        <f t="shared" si="97"/>
        <v>0</v>
      </c>
      <c r="T421" s="20"/>
      <c r="U421" s="20"/>
      <c r="EC421" s="39">
        <f t="shared" si="98"/>
        <v>0</v>
      </c>
    </row>
    <row r="422" spans="1:133" x14ac:dyDescent="0.25">
      <c r="A422" s="34"/>
      <c r="B422" s="184" t="s">
        <v>444</v>
      </c>
      <c r="C422" s="138"/>
      <c r="D422" s="155"/>
      <c r="E422" s="156"/>
      <c r="F422" s="157"/>
      <c r="G422" s="158"/>
      <c r="H422" s="155"/>
      <c r="I422" s="157"/>
      <c r="J422" s="155"/>
      <c r="K422" s="192"/>
      <c r="L422" s="158"/>
      <c r="M422" s="152"/>
      <c r="N422" s="151">
        <f t="shared" si="96"/>
        <v>0</v>
      </c>
      <c r="O422" s="152">
        <f>N422/Portada!$F$15</f>
        <v>0</v>
      </c>
      <c r="P422" s="23"/>
      <c r="Q422" s="23"/>
      <c r="R422" s="20"/>
      <c r="S422" s="94">
        <f t="shared" si="97"/>
        <v>0</v>
      </c>
      <c r="T422" s="20"/>
      <c r="U422" s="20"/>
      <c r="EC422" s="39">
        <f t="shared" si="98"/>
        <v>0</v>
      </c>
    </row>
    <row r="423" spans="1:133" x14ac:dyDescent="0.25">
      <c r="A423" s="34"/>
      <c r="B423" s="195" t="s">
        <v>445</v>
      </c>
      <c r="C423" s="138"/>
      <c r="D423" s="178"/>
      <c r="E423" s="179"/>
      <c r="F423" s="180"/>
      <c r="G423" s="181"/>
      <c r="H423" s="178"/>
      <c r="I423" s="180"/>
      <c r="J423" s="178"/>
      <c r="K423" s="196"/>
      <c r="L423" s="181"/>
      <c r="M423" s="176"/>
      <c r="N423" s="175">
        <f t="shared" si="96"/>
        <v>0</v>
      </c>
      <c r="O423" s="176">
        <f>N423/Portada!$F$15</f>
        <v>0</v>
      </c>
      <c r="P423" s="23"/>
      <c r="Q423" s="23"/>
      <c r="R423" s="20"/>
      <c r="S423" s="94">
        <f t="shared" si="97"/>
        <v>0</v>
      </c>
      <c r="T423" s="20"/>
      <c r="U423" s="20"/>
      <c r="EC423" s="39">
        <f t="shared" si="98"/>
        <v>0</v>
      </c>
    </row>
    <row r="424" spans="1:133" ht="15.75" thickBot="1" x14ac:dyDescent="0.3">
      <c r="A424" s="34"/>
      <c r="B424" s="48"/>
      <c r="C424" s="133" t="str">
        <f>"TOTAL " &amp;" " &amp; B414 &amp; " " &amp; (C414)</f>
        <v>TOTAL  08.03. Viatges, hotels i àpats</v>
      </c>
      <c r="D424" s="134"/>
      <c r="E424" s="135"/>
      <c r="F424" s="135"/>
      <c r="G424" s="134"/>
      <c r="H424" s="134"/>
      <c r="I424" s="135"/>
      <c r="J424" s="134"/>
      <c r="K424" s="135"/>
      <c r="L424" s="134"/>
      <c r="M424" s="141"/>
      <c r="N424" s="136">
        <f>SUM(N415:N423)</f>
        <v>0</v>
      </c>
      <c r="O424" s="136">
        <f>SUM(O415:O423)</f>
        <v>0</v>
      </c>
      <c r="P424" s="40">
        <f>SUM(P415:P423)</f>
        <v>0</v>
      </c>
      <c r="Q424" s="40">
        <f>SUM(Q415:Q423)</f>
        <v>0</v>
      </c>
      <c r="R424" s="20"/>
      <c r="S424" s="40">
        <f>SUM(S415:S423)</f>
        <v>0</v>
      </c>
      <c r="T424" s="20"/>
      <c r="U424" s="20"/>
      <c r="EC424" s="40">
        <f>SUM(EC415:EC423)</f>
        <v>0</v>
      </c>
    </row>
    <row r="425" spans="1:133" x14ac:dyDescent="0.25">
      <c r="A425" s="34"/>
      <c r="B425" s="42" t="s">
        <v>0</v>
      </c>
      <c r="C425" s="20"/>
      <c r="D425" s="20"/>
      <c r="E425" s="20"/>
      <c r="F425" s="20"/>
      <c r="G425" s="20"/>
      <c r="H425" s="20"/>
      <c r="I425" s="20"/>
      <c r="J425" s="20"/>
      <c r="K425" s="31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EC425" s="20"/>
    </row>
    <row r="426" spans="1:133" x14ac:dyDescent="0.25">
      <c r="A426" s="20"/>
      <c r="B426" s="41" t="s">
        <v>473</v>
      </c>
      <c r="C426" s="34" t="s">
        <v>474</v>
      </c>
      <c r="D426" s="46"/>
      <c r="E426" s="64"/>
      <c r="F426" s="64"/>
      <c r="G426" s="46"/>
      <c r="H426" s="46"/>
      <c r="I426" s="64"/>
      <c r="J426" s="46"/>
      <c r="K426" s="64"/>
      <c r="L426" s="46"/>
      <c r="M426" s="46"/>
      <c r="N426" s="46"/>
      <c r="O426" s="46"/>
      <c r="P426" s="46"/>
      <c r="Q426" s="46"/>
      <c r="R426" s="42"/>
      <c r="S426" s="42"/>
      <c r="T426" s="20"/>
      <c r="U426" s="20"/>
      <c r="EC426" s="46"/>
    </row>
    <row r="427" spans="1:133" x14ac:dyDescent="0.25">
      <c r="A427" s="34"/>
      <c r="B427" s="161" t="s">
        <v>475</v>
      </c>
      <c r="C427" s="161" t="s">
        <v>317</v>
      </c>
      <c r="D427" s="162"/>
      <c r="E427" s="163"/>
      <c r="F427" s="164"/>
      <c r="G427" s="165"/>
      <c r="H427" s="162"/>
      <c r="I427" s="164"/>
      <c r="J427" s="162"/>
      <c r="K427" s="191"/>
      <c r="L427" s="165"/>
      <c r="M427" s="168"/>
      <c r="N427" s="167">
        <f t="shared" ref="N427:N433" si="99">(IF(G427=0,1,G427)*IF(I427=0,1,I427)*L427 )+M427*IF(G427=0,1,G427)*IF(I427=0,1,I427)</f>
        <v>0</v>
      </c>
      <c r="O427" s="168">
        <f>N427/Portada!$F$15</f>
        <v>0</v>
      </c>
      <c r="P427" s="23"/>
      <c r="Q427" s="23"/>
      <c r="R427" s="20"/>
      <c r="S427" s="94">
        <f t="shared" ref="S427:S433" si="100">M427*IF(G427=0,1,G427)*IF(I427=0,1,I427)</f>
        <v>0</v>
      </c>
      <c r="T427" s="20"/>
      <c r="U427" s="20"/>
      <c r="EC427" s="39">
        <f t="shared" ref="EC427:EC433" si="101">(IF(G427=0,1,G427)*IF(I427=0,1,I427)*L427 )+M427*IF(G427=0,1,G427)*IF(I427=0,1,I427)</f>
        <v>0</v>
      </c>
    </row>
    <row r="428" spans="1:133" x14ac:dyDescent="0.25">
      <c r="B428" s="184" t="s">
        <v>476</v>
      </c>
      <c r="C428" s="184" t="s">
        <v>479</v>
      </c>
      <c r="D428" s="155"/>
      <c r="E428" s="156"/>
      <c r="F428" s="157"/>
      <c r="G428" s="158"/>
      <c r="H428" s="155"/>
      <c r="I428" s="157"/>
      <c r="J428" s="155"/>
      <c r="K428" s="192"/>
      <c r="L428" s="158"/>
      <c r="M428" s="152"/>
      <c r="N428" s="151">
        <f t="shared" si="99"/>
        <v>0</v>
      </c>
      <c r="O428" s="152">
        <f>N428/Portada!$F$15</f>
        <v>0</v>
      </c>
      <c r="P428" s="23"/>
      <c r="Q428" s="23"/>
      <c r="R428" s="20"/>
      <c r="S428" s="94">
        <f t="shared" si="100"/>
        <v>0</v>
      </c>
      <c r="T428" s="20"/>
      <c r="U428" s="20"/>
      <c r="EC428" s="39">
        <f t="shared" si="101"/>
        <v>0</v>
      </c>
    </row>
    <row r="429" spans="1:133" x14ac:dyDescent="0.25">
      <c r="A429" s="34"/>
      <c r="B429" s="145" t="s">
        <v>477</v>
      </c>
      <c r="C429" s="145" t="s">
        <v>480</v>
      </c>
      <c r="D429" s="146"/>
      <c r="E429" s="147"/>
      <c r="F429" s="148"/>
      <c r="G429" s="149"/>
      <c r="H429" s="146"/>
      <c r="I429" s="148"/>
      <c r="J429" s="146"/>
      <c r="K429" s="193"/>
      <c r="L429" s="149"/>
      <c r="M429" s="152"/>
      <c r="N429" s="151">
        <f t="shared" si="99"/>
        <v>0</v>
      </c>
      <c r="O429" s="152">
        <f>N429/Portada!$F$15</f>
        <v>0</v>
      </c>
      <c r="P429" s="23"/>
      <c r="Q429" s="23"/>
      <c r="R429" s="20"/>
      <c r="S429" s="94">
        <f t="shared" si="100"/>
        <v>0</v>
      </c>
      <c r="T429" s="20"/>
      <c r="U429" s="20"/>
      <c r="EC429" s="39">
        <f t="shared" si="101"/>
        <v>0</v>
      </c>
    </row>
    <row r="430" spans="1:133" x14ac:dyDescent="0.25">
      <c r="A430" s="34"/>
      <c r="B430" s="184" t="s">
        <v>478</v>
      </c>
      <c r="C430" s="184" t="s">
        <v>481</v>
      </c>
      <c r="D430" s="155"/>
      <c r="E430" s="156"/>
      <c r="F430" s="157"/>
      <c r="G430" s="158"/>
      <c r="H430" s="155"/>
      <c r="I430" s="157"/>
      <c r="J430" s="155"/>
      <c r="K430" s="192"/>
      <c r="L430" s="158"/>
      <c r="M430" s="152"/>
      <c r="N430" s="151">
        <f t="shared" si="99"/>
        <v>0</v>
      </c>
      <c r="O430" s="152">
        <f>N430/Portada!$F$15</f>
        <v>0</v>
      </c>
      <c r="P430" s="23"/>
      <c r="Q430" s="23"/>
      <c r="R430" s="20"/>
      <c r="S430" s="94">
        <f t="shared" si="100"/>
        <v>0</v>
      </c>
      <c r="T430" s="20"/>
      <c r="U430" s="20"/>
      <c r="EC430" s="39">
        <f t="shared" si="101"/>
        <v>0</v>
      </c>
    </row>
    <row r="431" spans="1:133" x14ac:dyDescent="0.25">
      <c r="A431" s="34"/>
      <c r="B431" s="145" t="s">
        <v>482</v>
      </c>
      <c r="C431" s="137"/>
      <c r="D431" s="146"/>
      <c r="E431" s="147"/>
      <c r="F431" s="148"/>
      <c r="G431" s="149"/>
      <c r="H431" s="146"/>
      <c r="I431" s="148"/>
      <c r="J431" s="146"/>
      <c r="K431" s="193"/>
      <c r="L431" s="149"/>
      <c r="M431" s="152"/>
      <c r="N431" s="151">
        <f t="shared" si="99"/>
        <v>0</v>
      </c>
      <c r="O431" s="152">
        <f>N431/Portada!$F$15</f>
        <v>0</v>
      </c>
      <c r="P431" s="23"/>
      <c r="Q431" s="23"/>
      <c r="R431" s="20"/>
      <c r="S431" s="94">
        <f t="shared" si="100"/>
        <v>0</v>
      </c>
      <c r="T431" s="20"/>
      <c r="U431" s="20"/>
      <c r="EC431" s="39">
        <f t="shared" si="101"/>
        <v>0</v>
      </c>
    </row>
    <row r="432" spans="1:133" x14ac:dyDescent="0.25">
      <c r="A432" s="34"/>
      <c r="B432" s="184" t="s">
        <v>483</v>
      </c>
      <c r="C432" s="138"/>
      <c r="D432" s="155"/>
      <c r="E432" s="156"/>
      <c r="F432" s="157"/>
      <c r="G432" s="158"/>
      <c r="H432" s="155"/>
      <c r="I432" s="157"/>
      <c r="J432" s="155"/>
      <c r="K432" s="192"/>
      <c r="L432" s="158"/>
      <c r="M432" s="152"/>
      <c r="N432" s="151">
        <f t="shared" si="99"/>
        <v>0</v>
      </c>
      <c r="O432" s="152">
        <f>N432/Portada!$F$15</f>
        <v>0</v>
      </c>
      <c r="P432" s="23"/>
      <c r="Q432" s="23"/>
      <c r="R432" s="20"/>
      <c r="S432" s="94">
        <f t="shared" si="100"/>
        <v>0</v>
      </c>
      <c r="T432" s="20"/>
      <c r="U432" s="20"/>
      <c r="EC432" s="39">
        <f t="shared" si="101"/>
        <v>0</v>
      </c>
    </row>
    <row r="433" spans="1:133" x14ac:dyDescent="0.25">
      <c r="A433" s="34"/>
      <c r="B433" s="195" t="s">
        <v>484</v>
      </c>
      <c r="C433" s="138"/>
      <c r="D433" s="178"/>
      <c r="E433" s="179"/>
      <c r="F433" s="180"/>
      <c r="G433" s="181"/>
      <c r="H433" s="178"/>
      <c r="I433" s="180"/>
      <c r="J433" s="178"/>
      <c r="K433" s="196"/>
      <c r="L433" s="181"/>
      <c r="M433" s="176"/>
      <c r="N433" s="175">
        <f t="shared" si="99"/>
        <v>0</v>
      </c>
      <c r="O433" s="176">
        <f>N433/Portada!$F$15</f>
        <v>0</v>
      </c>
      <c r="P433" s="23"/>
      <c r="Q433" s="23"/>
      <c r="R433" s="20"/>
      <c r="S433" s="94">
        <f t="shared" si="100"/>
        <v>0</v>
      </c>
      <c r="T433" s="20"/>
      <c r="U433" s="20"/>
      <c r="EC433" s="39">
        <f t="shared" si="101"/>
        <v>0</v>
      </c>
    </row>
    <row r="434" spans="1:133" ht="15.75" thickBot="1" x14ac:dyDescent="0.3">
      <c r="A434" s="34"/>
      <c r="B434" s="48"/>
      <c r="C434" s="133" t="str">
        <f>"TOTAL " &amp;" " &amp; B426 &amp; " " &amp; (C426)</f>
        <v>TOTAL  08.04. Atenció convidats</v>
      </c>
      <c r="D434" s="134"/>
      <c r="E434" s="135"/>
      <c r="F434" s="135"/>
      <c r="G434" s="134"/>
      <c r="H434" s="134"/>
      <c r="I434" s="135"/>
      <c r="J434" s="134"/>
      <c r="K434" s="135"/>
      <c r="L434" s="134"/>
      <c r="M434" s="141"/>
      <c r="N434" s="136">
        <f>SUM(N427:N433)</f>
        <v>0</v>
      </c>
      <c r="O434" s="136">
        <f>SUM(O427:O433)</f>
        <v>0</v>
      </c>
      <c r="P434" s="40">
        <f>SUM(P427:P433)</f>
        <v>0</v>
      </c>
      <c r="Q434" s="40">
        <f>SUM(Q427:Q433)</f>
        <v>0</v>
      </c>
      <c r="R434" s="20"/>
      <c r="S434" s="40">
        <f>SUM(S427:S433)</f>
        <v>0</v>
      </c>
      <c r="T434" s="20"/>
      <c r="U434" s="20"/>
      <c r="EC434" s="40">
        <f>SUM(EC427:EC433)</f>
        <v>0</v>
      </c>
    </row>
    <row r="435" spans="1:133" x14ac:dyDescent="0.25">
      <c r="A435" s="34"/>
      <c r="B435" s="49"/>
      <c r="C435" s="68" t="s">
        <v>242</v>
      </c>
      <c r="D435" s="69" t="str">
        <f>C386</f>
        <v>CAPÍTOL 08.- Despeses de producció</v>
      </c>
      <c r="E435" s="62"/>
      <c r="F435" s="62"/>
      <c r="G435" s="43"/>
      <c r="H435" s="43"/>
      <c r="I435" s="71"/>
      <c r="J435" s="43"/>
      <c r="K435" s="71"/>
      <c r="L435" s="43"/>
      <c r="M435" s="43"/>
      <c r="N435" s="44">
        <f>(N401+N412+N424+N434)</f>
        <v>0</v>
      </c>
      <c r="O435" s="44">
        <f>(O401+O412+O424+O434)</f>
        <v>0</v>
      </c>
      <c r="P435" s="44">
        <f>(P401+P412+P424+P434)</f>
        <v>0</v>
      </c>
      <c r="Q435" s="44">
        <f>(Q401+Q412+Q424+Q434)</f>
        <v>0</v>
      </c>
      <c r="R435" s="42"/>
      <c r="S435" s="44">
        <f>(S401+S412+S424+S434)</f>
        <v>0</v>
      </c>
      <c r="T435" s="20"/>
      <c r="U435" s="20"/>
      <c r="EC435" s="44">
        <f>(EC401+EC412+EC424+EC434)</f>
        <v>0</v>
      </c>
    </row>
    <row r="436" spans="1:133" x14ac:dyDescent="0.25">
      <c r="A436" s="20"/>
      <c r="R436" s="42"/>
      <c r="S436" s="42"/>
      <c r="T436" s="20"/>
      <c r="U436" s="20"/>
    </row>
    <row r="437" spans="1:133" ht="18.75" x14ac:dyDescent="0.3">
      <c r="A437" s="20"/>
      <c r="B437" s="54"/>
      <c r="C437" s="45" t="s">
        <v>652</v>
      </c>
      <c r="R437" s="42"/>
      <c r="S437" s="42"/>
      <c r="T437" s="20"/>
      <c r="U437" s="20"/>
    </row>
    <row r="438" spans="1:133" x14ac:dyDescent="0.25">
      <c r="A438" s="20"/>
      <c r="B438" s="42" t="s">
        <v>0</v>
      </c>
      <c r="C438" s="2"/>
      <c r="K438" s="31"/>
      <c r="R438" s="42"/>
      <c r="S438" s="42"/>
      <c r="T438" s="20"/>
      <c r="U438" s="20"/>
    </row>
    <row r="439" spans="1:133" x14ac:dyDescent="0.25">
      <c r="A439" s="20"/>
      <c r="B439" s="41" t="s">
        <v>176</v>
      </c>
      <c r="C439" s="34" t="s">
        <v>178</v>
      </c>
      <c r="K439" s="31"/>
      <c r="R439" s="42"/>
      <c r="S439" s="42"/>
      <c r="T439" s="20"/>
      <c r="U439" s="20"/>
    </row>
    <row r="440" spans="1:133" x14ac:dyDescent="0.25">
      <c r="A440" s="34"/>
      <c r="B440" s="161" t="s">
        <v>446</v>
      </c>
      <c r="C440" s="161" t="s">
        <v>180</v>
      </c>
      <c r="D440" s="162"/>
      <c r="E440" s="163"/>
      <c r="F440" s="164"/>
      <c r="G440" s="165"/>
      <c r="H440" s="162"/>
      <c r="I440" s="164"/>
      <c r="J440" s="162"/>
      <c r="K440" s="191"/>
      <c r="L440" s="165"/>
      <c r="M440" s="168"/>
      <c r="N440" s="167">
        <f>(IF(G440=0,1,G440)*IF(I440=0,1,I440)*L440 )+M440*IF(G440=0,1,G440)*IF(I440=0,1,I440)</f>
        <v>0</v>
      </c>
      <c r="O440" s="168">
        <f>N440/Portada!$F$15</f>
        <v>0</v>
      </c>
      <c r="P440" s="23"/>
      <c r="Q440" s="23"/>
      <c r="R440" s="20"/>
      <c r="S440" s="94">
        <f>M440*IF(G440=0,1,G440)*IF(I440=0,1,I440)</f>
        <v>0</v>
      </c>
      <c r="T440" s="20"/>
      <c r="U440" s="20"/>
      <c r="EC440" s="39">
        <f>(IF(G440=0,1,G440)*IF(I440=0,1,I440)*L440 )+M440*IF(G440=0,1,G440)*IF(I440=0,1,I440)</f>
        <v>0</v>
      </c>
    </row>
    <row r="441" spans="1:133" x14ac:dyDescent="0.25">
      <c r="B441" s="184" t="s">
        <v>447</v>
      </c>
      <c r="C441" s="184" t="s">
        <v>322</v>
      </c>
      <c r="D441" s="155"/>
      <c r="E441" s="156"/>
      <c r="F441" s="157"/>
      <c r="G441" s="158"/>
      <c r="H441" s="155"/>
      <c r="I441" s="157"/>
      <c r="J441" s="155"/>
      <c r="K441" s="192"/>
      <c r="L441" s="158"/>
      <c r="M441" s="152"/>
      <c r="N441" s="151">
        <f>(IF(G441=0,1,G441)*IF(I441=0,1,I441)*L441 )+M441*IF(G441=0,1,G441)*IF(I441=0,1,I441)</f>
        <v>0</v>
      </c>
      <c r="O441" s="152">
        <f>N441/Portada!$F$15</f>
        <v>0</v>
      </c>
      <c r="P441" s="23"/>
      <c r="Q441" s="23"/>
      <c r="R441" s="20"/>
      <c r="S441" s="94">
        <f>M441*IF(G441=0,1,G441)*IF(I441=0,1,I441)</f>
        <v>0</v>
      </c>
      <c r="T441" s="20"/>
      <c r="U441" s="20"/>
      <c r="EC441" s="39">
        <f>(IF(G441=0,1,G441)*IF(I441=0,1,I441)*L441 )+M441*IF(G441=0,1,G441)*IF(I441=0,1,I441)</f>
        <v>0</v>
      </c>
    </row>
    <row r="442" spans="1:133" x14ac:dyDescent="0.25">
      <c r="A442" s="34"/>
      <c r="B442" s="145" t="s">
        <v>448</v>
      </c>
      <c r="C442" s="138"/>
      <c r="D442" s="146"/>
      <c r="E442" s="147"/>
      <c r="F442" s="148"/>
      <c r="G442" s="149"/>
      <c r="H442" s="146"/>
      <c r="I442" s="148"/>
      <c r="J442" s="146"/>
      <c r="K442" s="193"/>
      <c r="L442" s="149"/>
      <c r="M442" s="152"/>
      <c r="N442" s="151">
        <f>(IF(G442=0,1,G442)*IF(I442=0,1,I442)*L442 )+M442*IF(G442=0,1,G442)*IF(I442=0,1,I442)</f>
        <v>0</v>
      </c>
      <c r="O442" s="152">
        <f>N442/Portada!$F$15</f>
        <v>0</v>
      </c>
      <c r="P442" s="23"/>
      <c r="Q442" s="23"/>
      <c r="R442" s="20"/>
      <c r="S442" s="94">
        <f>M442*IF(G442=0,1,G442)*IF(I442=0,1,I442)</f>
        <v>0</v>
      </c>
      <c r="T442" s="20"/>
      <c r="U442" s="20"/>
      <c r="EC442" s="39">
        <f>(IF(G442=0,1,G442)*IF(I442=0,1,I442)*L442 )+M442*IF(G442=0,1,G442)*IF(I442=0,1,I442)</f>
        <v>0</v>
      </c>
    </row>
    <row r="443" spans="1:133" x14ac:dyDescent="0.25">
      <c r="A443" s="34"/>
      <c r="B443" s="184" t="s">
        <v>449</v>
      </c>
      <c r="C443" s="138"/>
      <c r="D443" s="155"/>
      <c r="E443" s="156"/>
      <c r="F443" s="157"/>
      <c r="G443" s="158"/>
      <c r="H443" s="155"/>
      <c r="I443" s="157"/>
      <c r="J443" s="155"/>
      <c r="K443" s="192"/>
      <c r="L443" s="158"/>
      <c r="M443" s="152"/>
      <c r="N443" s="151">
        <f>(IF(G443=0,1,G443)*IF(I443=0,1,I443)*L443 )+M443*IF(G443=0,1,G443)*IF(I443=0,1,I443)</f>
        <v>0</v>
      </c>
      <c r="O443" s="152">
        <f>N443/Portada!$F$15</f>
        <v>0</v>
      </c>
      <c r="P443" s="23"/>
      <c r="Q443" s="23"/>
      <c r="R443" s="20"/>
      <c r="S443" s="94">
        <f>M443*IF(G443=0,1,G443)*IF(I443=0,1,I443)</f>
        <v>0</v>
      </c>
      <c r="T443" s="20"/>
      <c r="U443" s="20"/>
      <c r="EC443" s="39">
        <f>(IF(G443=0,1,G443)*IF(I443=0,1,I443)*L443 )+M443*IF(G443=0,1,G443)*IF(I443=0,1,I443)</f>
        <v>0</v>
      </c>
    </row>
    <row r="444" spans="1:133" ht="15.75" thickBot="1" x14ac:dyDescent="0.3">
      <c r="A444" s="34"/>
      <c r="B444" s="49"/>
      <c r="C444" s="133" t="str">
        <f>"TOTAL " &amp;" " &amp; B439 &amp; " " &amp; (C439)</f>
        <v>TOTAL  09.01. Assegurances.</v>
      </c>
      <c r="D444" s="134"/>
      <c r="E444" s="135"/>
      <c r="F444" s="135"/>
      <c r="G444" s="134"/>
      <c r="H444" s="134"/>
      <c r="I444" s="135"/>
      <c r="J444" s="134"/>
      <c r="K444" s="135"/>
      <c r="L444" s="134"/>
      <c r="M444" s="141"/>
      <c r="N444" s="136">
        <f>SUM(N440:N443)</f>
        <v>0</v>
      </c>
      <c r="O444" s="136">
        <f>SUM(O440:O443)</f>
        <v>0</v>
      </c>
      <c r="P444" s="40">
        <f>SUM(P440:P443)</f>
        <v>0</v>
      </c>
      <c r="Q444" s="40">
        <f>SUM(Q440:Q443)</f>
        <v>0</v>
      </c>
      <c r="R444" s="20"/>
      <c r="S444" s="40">
        <f>SUM(S440:S443)</f>
        <v>0</v>
      </c>
      <c r="T444" s="20"/>
      <c r="U444" s="20"/>
      <c r="EC444" s="40">
        <f>SUM(EC440:EC443)</f>
        <v>0</v>
      </c>
    </row>
    <row r="445" spans="1:133" x14ac:dyDescent="0.25">
      <c r="A445" s="34"/>
      <c r="B445" s="49"/>
      <c r="C445" s="68" t="s">
        <v>242</v>
      </c>
      <c r="D445" s="69" t="str">
        <f>C437</f>
        <v>CAPÍTOL 09.- Assegurances</v>
      </c>
      <c r="E445" s="62"/>
      <c r="F445" s="62"/>
      <c r="G445" s="43"/>
      <c r="H445" s="43"/>
      <c r="I445" s="71"/>
      <c r="J445" s="43"/>
      <c r="K445" s="71"/>
      <c r="L445" s="43"/>
      <c r="M445" s="43"/>
      <c r="N445" s="44">
        <f>(N444)</f>
        <v>0</v>
      </c>
      <c r="O445" s="44">
        <f>(O444)</f>
        <v>0</v>
      </c>
      <c r="P445" s="44">
        <f>(P444)</f>
        <v>0</v>
      </c>
      <c r="Q445" s="44">
        <f>(Q444)</f>
        <v>0</v>
      </c>
      <c r="R445" s="42"/>
      <c r="S445" s="44">
        <f>(S444)</f>
        <v>0</v>
      </c>
      <c r="T445" s="20"/>
      <c r="U445" s="20"/>
      <c r="EC445" s="44">
        <f>(EC444)</f>
        <v>0</v>
      </c>
    </row>
    <row r="446" spans="1:133" ht="15.75" customHeight="1" x14ac:dyDescent="0.25">
      <c r="A446" s="34"/>
      <c r="R446" s="42"/>
      <c r="S446" s="42"/>
      <c r="T446" s="20"/>
      <c r="U446" s="20"/>
    </row>
    <row r="447" spans="1:133" ht="18.75" x14ac:dyDescent="0.3">
      <c r="A447" s="20"/>
      <c r="B447" s="54"/>
      <c r="C447" s="45" t="s">
        <v>323</v>
      </c>
      <c r="R447" s="42"/>
      <c r="S447" s="42"/>
      <c r="T447" s="20"/>
      <c r="U447" s="20"/>
    </row>
    <row r="448" spans="1:133" x14ac:dyDescent="0.25">
      <c r="A448" s="20"/>
      <c r="B448" s="42" t="s">
        <v>0</v>
      </c>
      <c r="C448" s="9"/>
      <c r="R448" s="42"/>
      <c r="S448" s="42"/>
      <c r="T448" s="20"/>
      <c r="U448" s="20"/>
    </row>
    <row r="449" spans="1:133" x14ac:dyDescent="0.25">
      <c r="A449" s="20"/>
      <c r="B449" s="41" t="s">
        <v>177</v>
      </c>
      <c r="C449" s="34" t="s">
        <v>184</v>
      </c>
      <c r="R449" s="42"/>
      <c r="S449" s="42"/>
      <c r="T449" s="20"/>
      <c r="U449" s="20"/>
    </row>
    <row r="450" spans="1:133" x14ac:dyDescent="0.25">
      <c r="A450" s="34"/>
      <c r="B450" s="161" t="s">
        <v>450</v>
      </c>
      <c r="C450" s="161" t="s">
        <v>185</v>
      </c>
      <c r="D450" s="162"/>
      <c r="E450" s="164"/>
      <c r="F450" s="164"/>
      <c r="G450" s="165"/>
      <c r="H450" s="162"/>
      <c r="I450" s="164"/>
      <c r="J450" s="162"/>
      <c r="K450" s="191"/>
      <c r="L450" s="165"/>
      <c r="M450" s="168"/>
      <c r="N450" s="167">
        <f t="shared" ref="N450:N466" si="102">(IF(G450=0,1,G450)*IF(I450=0,1,I450)*L450 )+M450*IF(G450=0,1,G450)*IF(I450=0,1,I450)</f>
        <v>0</v>
      </c>
      <c r="O450" s="168">
        <f>N450/Portada!$F$15</f>
        <v>0</v>
      </c>
      <c r="P450" s="23"/>
      <c r="Q450" s="23"/>
      <c r="R450" s="20"/>
      <c r="S450" s="94">
        <f t="shared" ref="S450:S466" si="103">M450*IF(G450=0,1,G450)*IF(I450=0,1,I450)</f>
        <v>0</v>
      </c>
      <c r="T450" s="20"/>
      <c r="U450" s="20"/>
      <c r="EC450" s="39">
        <f t="shared" ref="EC450:EC466" si="104">(IF(G450=0,1,G450)*IF(I450=0,1,I450)*L450 )+M450*IF(G450=0,1,G450)*IF(I450=0,1,I450)</f>
        <v>0</v>
      </c>
    </row>
    <row r="451" spans="1:133" x14ac:dyDescent="0.25">
      <c r="B451" s="184" t="s">
        <v>623</v>
      </c>
      <c r="C451" s="184" t="s">
        <v>186</v>
      </c>
      <c r="D451" s="155"/>
      <c r="E451" s="157"/>
      <c r="F451" s="157"/>
      <c r="G451" s="158"/>
      <c r="H451" s="155"/>
      <c r="I451" s="157"/>
      <c r="J451" s="155"/>
      <c r="K451" s="192"/>
      <c r="L451" s="158"/>
      <c r="M451" s="152"/>
      <c r="N451" s="151">
        <f t="shared" si="102"/>
        <v>0</v>
      </c>
      <c r="O451" s="152">
        <f>N451/Portada!$F$15</f>
        <v>0</v>
      </c>
      <c r="P451" s="23"/>
      <c r="Q451" s="23"/>
      <c r="R451" s="20"/>
      <c r="S451" s="94">
        <f t="shared" si="103"/>
        <v>0</v>
      </c>
      <c r="T451" s="20"/>
      <c r="U451" s="20"/>
      <c r="EC451" s="39">
        <f t="shared" si="104"/>
        <v>0</v>
      </c>
    </row>
    <row r="452" spans="1:133" x14ac:dyDescent="0.25">
      <c r="A452" s="34"/>
      <c r="B452" s="145" t="s">
        <v>179</v>
      </c>
      <c r="C452" s="145" t="s">
        <v>187</v>
      </c>
      <c r="D452" s="146"/>
      <c r="E452" s="148"/>
      <c r="F452" s="148"/>
      <c r="G452" s="149"/>
      <c r="H452" s="146"/>
      <c r="I452" s="148"/>
      <c r="J452" s="146"/>
      <c r="K452" s="193"/>
      <c r="L452" s="149"/>
      <c r="M452" s="152"/>
      <c r="N452" s="151">
        <f t="shared" si="102"/>
        <v>0</v>
      </c>
      <c r="O452" s="152">
        <f>N452/Portada!$F$15</f>
        <v>0</v>
      </c>
      <c r="P452" s="23"/>
      <c r="Q452" s="23"/>
      <c r="R452" s="20"/>
      <c r="S452" s="94">
        <f t="shared" si="103"/>
        <v>0</v>
      </c>
      <c r="T452" s="20"/>
      <c r="U452" s="20"/>
      <c r="EC452" s="39">
        <f t="shared" si="104"/>
        <v>0</v>
      </c>
    </row>
    <row r="453" spans="1:133" x14ac:dyDescent="0.25">
      <c r="A453" s="34"/>
      <c r="B453" s="184" t="s">
        <v>181</v>
      </c>
      <c r="C453" s="184" t="s">
        <v>188</v>
      </c>
      <c r="D453" s="155"/>
      <c r="E453" s="157"/>
      <c r="F453" s="157"/>
      <c r="G453" s="158"/>
      <c r="H453" s="155"/>
      <c r="I453" s="157"/>
      <c r="J453" s="155"/>
      <c r="K453" s="192"/>
      <c r="L453" s="158"/>
      <c r="M453" s="152"/>
      <c r="N453" s="151">
        <f t="shared" si="102"/>
        <v>0</v>
      </c>
      <c r="O453" s="152">
        <f>N453/Portada!$F$15</f>
        <v>0</v>
      </c>
      <c r="P453" s="23"/>
      <c r="Q453" s="23"/>
      <c r="R453" s="20"/>
      <c r="S453" s="94">
        <f t="shared" si="103"/>
        <v>0</v>
      </c>
      <c r="T453" s="20"/>
      <c r="U453" s="20"/>
      <c r="EC453" s="39">
        <f t="shared" si="104"/>
        <v>0</v>
      </c>
    </row>
    <row r="454" spans="1:133" x14ac:dyDescent="0.25">
      <c r="A454" s="34"/>
      <c r="B454" s="145" t="s">
        <v>452</v>
      </c>
      <c r="C454" s="145" t="s">
        <v>144</v>
      </c>
      <c r="D454" s="146"/>
      <c r="E454" s="148"/>
      <c r="F454" s="148"/>
      <c r="G454" s="149"/>
      <c r="H454" s="146"/>
      <c r="I454" s="148"/>
      <c r="J454" s="146"/>
      <c r="K454" s="193"/>
      <c r="L454" s="149"/>
      <c r="M454" s="152"/>
      <c r="N454" s="151">
        <f t="shared" si="102"/>
        <v>0</v>
      </c>
      <c r="O454" s="152">
        <f>N454/Portada!$F$15</f>
        <v>0</v>
      </c>
      <c r="P454" s="23"/>
      <c r="Q454" s="23"/>
      <c r="R454" s="20"/>
      <c r="S454" s="94">
        <f t="shared" si="103"/>
        <v>0</v>
      </c>
      <c r="T454" s="20"/>
      <c r="U454" s="20"/>
      <c r="EC454" s="39">
        <f t="shared" si="104"/>
        <v>0</v>
      </c>
    </row>
    <row r="455" spans="1:133" x14ac:dyDescent="0.25">
      <c r="A455" s="34"/>
      <c r="B455" s="184" t="s">
        <v>451</v>
      </c>
      <c r="C455" s="184" t="s">
        <v>189</v>
      </c>
      <c r="D455" s="155"/>
      <c r="E455" s="157"/>
      <c r="F455" s="157"/>
      <c r="G455" s="158"/>
      <c r="H455" s="155"/>
      <c r="I455" s="157"/>
      <c r="J455" s="155"/>
      <c r="K455" s="192"/>
      <c r="L455" s="158"/>
      <c r="M455" s="152"/>
      <c r="N455" s="151">
        <f t="shared" si="102"/>
        <v>0</v>
      </c>
      <c r="O455" s="152">
        <f>N455/Portada!$F$15</f>
        <v>0</v>
      </c>
      <c r="P455" s="23"/>
      <c r="Q455" s="23"/>
      <c r="R455" s="20"/>
      <c r="S455" s="94">
        <f t="shared" si="103"/>
        <v>0</v>
      </c>
      <c r="T455" s="20"/>
      <c r="U455" s="20"/>
      <c r="EC455" s="39">
        <f t="shared" si="104"/>
        <v>0</v>
      </c>
    </row>
    <row r="456" spans="1:133" x14ac:dyDescent="0.25">
      <c r="A456" s="34"/>
      <c r="B456" s="145" t="s">
        <v>453</v>
      </c>
      <c r="C456" s="145" t="s">
        <v>190</v>
      </c>
      <c r="D456" s="146"/>
      <c r="E456" s="148"/>
      <c r="F456" s="148"/>
      <c r="G456" s="149"/>
      <c r="H456" s="146"/>
      <c r="I456" s="148"/>
      <c r="J456" s="146"/>
      <c r="K456" s="193"/>
      <c r="L456" s="149"/>
      <c r="M456" s="152"/>
      <c r="N456" s="151">
        <f t="shared" si="102"/>
        <v>0</v>
      </c>
      <c r="O456" s="152">
        <f>N456/Portada!$F$15</f>
        <v>0</v>
      </c>
      <c r="P456" s="23"/>
      <c r="Q456" s="23"/>
      <c r="R456" s="20"/>
      <c r="S456" s="94">
        <f t="shared" si="103"/>
        <v>0</v>
      </c>
      <c r="T456" s="20"/>
      <c r="U456" s="20"/>
      <c r="EC456" s="39">
        <f t="shared" si="104"/>
        <v>0</v>
      </c>
    </row>
    <row r="457" spans="1:133" x14ac:dyDescent="0.25">
      <c r="A457" s="34"/>
      <c r="B457" s="184" t="s">
        <v>454</v>
      </c>
      <c r="C457" s="184" t="s">
        <v>324</v>
      </c>
      <c r="D457" s="155"/>
      <c r="E457" s="157"/>
      <c r="F457" s="157"/>
      <c r="G457" s="158"/>
      <c r="H457" s="155"/>
      <c r="I457" s="157"/>
      <c r="J457" s="155"/>
      <c r="K457" s="192"/>
      <c r="L457" s="158"/>
      <c r="M457" s="152"/>
      <c r="N457" s="151">
        <f t="shared" si="102"/>
        <v>0</v>
      </c>
      <c r="O457" s="152">
        <f>N457/Portada!$F$15</f>
        <v>0</v>
      </c>
      <c r="P457" s="23"/>
      <c r="Q457" s="23"/>
      <c r="R457" s="20"/>
      <c r="S457" s="94">
        <f t="shared" si="103"/>
        <v>0</v>
      </c>
      <c r="T457" s="20"/>
      <c r="U457" s="20"/>
      <c r="EC457" s="39">
        <f t="shared" si="104"/>
        <v>0</v>
      </c>
    </row>
    <row r="458" spans="1:133" x14ac:dyDescent="0.25">
      <c r="A458" s="34"/>
      <c r="B458" s="145" t="s">
        <v>455</v>
      </c>
      <c r="C458" s="145" t="s">
        <v>145</v>
      </c>
      <c r="D458" s="146"/>
      <c r="E458" s="148"/>
      <c r="F458" s="148"/>
      <c r="G458" s="149"/>
      <c r="H458" s="146"/>
      <c r="I458" s="148"/>
      <c r="J458" s="146"/>
      <c r="K458" s="193"/>
      <c r="L458" s="149"/>
      <c r="M458" s="152"/>
      <c r="N458" s="151">
        <f t="shared" si="102"/>
        <v>0</v>
      </c>
      <c r="O458" s="152">
        <f>N458/Portada!$F$15</f>
        <v>0</v>
      </c>
      <c r="P458" s="23"/>
      <c r="Q458" s="23"/>
      <c r="R458" s="20"/>
      <c r="S458" s="94">
        <f t="shared" si="103"/>
        <v>0</v>
      </c>
      <c r="T458" s="20"/>
      <c r="U458" s="20"/>
      <c r="EC458" s="39">
        <f t="shared" si="104"/>
        <v>0</v>
      </c>
    </row>
    <row r="459" spans="1:133" x14ac:dyDescent="0.25">
      <c r="A459" s="34"/>
      <c r="B459" s="184" t="s">
        <v>182</v>
      </c>
      <c r="C459" s="184" t="s">
        <v>191</v>
      </c>
      <c r="D459" s="155"/>
      <c r="E459" s="157"/>
      <c r="F459" s="157"/>
      <c r="G459" s="158"/>
      <c r="H459" s="155"/>
      <c r="I459" s="157"/>
      <c r="J459" s="155"/>
      <c r="K459" s="192"/>
      <c r="L459" s="158"/>
      <c r="M459" s="152"/>
      <c r="N459" s="151">
        <f t="shared" si="102"/>
        <v>0</v>
      </c>
      <c r="O459" s="152">
        <f>N459/Portada!$F$15</f>
        <v>0</v>
      </c>
      <c r="P459" s="23"/>
      <c r="Q459" s="23"/>
      <c r="R459" s="20"/>
      <c r="S459" s="94">
        <f t="shared" si="103"/>
        <v>0</v>
      </c>
      <c r="T459" s="20"/>
      <c r="U459" s="20"/>
      <c r="EC459" s="39">
        <f t="shared" si="104"/>
        <v>0</v>
      </c>
    </row>
    <row r="460" spans="1:133" x14ac:dyDescent="0.25">
      <c r="A460" s="34"/>
      <c r="B460" s="145" t="s">
        <v>183</v>
      </c>
      <c r="C460" s="145" t="s">
        <v>325</v>
      </c>
      <c r="D460" s="146"/>
      <c r="E460" s="148"/>
      <c r="F460" s="148"/>
      <c r="G460" s="149"/>
      <c r="H460" s="146"/>
      <c r="I460" s="148"/>
      <c r="J460" s="146"/>
      <c r="K460" s="193"/>
      <c r="L460" s="149"/>
      <c r="M460" s="152"/>
      <c r="N460" s="151">
        <f t="shared" si="102"/>
        <v>0</v>
      </c>
      <c r="O460" s="152">
        <f>N460/Portada!$F$15</f>
        <v>0</v>
      </c>
      <c r="P460" s="23"/>
      <c r="Q460" s="23"/>
      <c r="R460" s="20"/>
      <c r="S460" s="94">
        <f t="shared" si="103"/>
        <v>0</v>
      </c>
      <c r="T460" s="20"/>
      <c r="U460" s="20"/>
      <c r="EC460" s="39">
        <f t="shared" si="104"/>
        <v>0</v>
      </c>
    </row>
    <row r="461" spans="1:133" x14ac:dyDescent="0.25">
      <c r="A461" s="34"/>
      <c r="B461" s="184" t="s">
        <v>456</v>
      </c>
      <c r="C461" s="184" t="s">
        <v>326</v>
      </c>
      <c r="D461" s="155"/>
      <c r="E461" s="157"/>
      <c r="F461" s="157"/>
      <c r="G461" s="158"/>
      <c r="H461" s="155"/>
      <c r="I461" s="157"/>
      <c r="J461" s="155"/>
      <c r="K461" s="192"/>
      <c r="L461" s="158"/>
      <c r="M461" s="152"/>
      <c r="N461" s="151">
        <f t="shared" si="102"/>
        <v>0</v>
      </c>
      <c r="O461" s="152">
        <f>N461/Portada!$F$15</f>
        <v>0</v>
      </c>
      <c r="P461" s="23"/>
      <c r="Q461" s="23"/>
      <c r="R461" s="20"/>
      <c r="S461" s="94">
        <f t="shared" si="103"/>
        <v>0</v>
      </c>
      <c r="T461"/>
      <c r="EC461" s="39">
        <f t="shared" si="104"/>
        <v>0</v>
      </c>
    </row>
    <row r="462" spans="1:133" x14ac:dyDescent="0.25">
      <c r="A462" s="34"/>
      <c r="B462" s="145" t="s">
        <v>457</v>
      </c>
      <c r="C462" s="217" t="s">
        <v>651</v>
      </c>
      <c r="D462" s="146"/>
      <c r="E462" s="148"/>
      <c r="F462" s="148"/>
      <c r="G462" s="149"/>
      <c r="H462" s="146"/>
      <c r="I462" s="148"/>
      <c r="J462" s="146"/>
      <c r="K462" s="193"/>
      <c r="L462" s="149"/>
      <c r="M462" s="152"/>
      <c r="N462" s="151">
        <f t="shared" si="102"/>
        <v>0</v>
      </c>
      <c r="O462" s="152">
        <f>N462/Portada!$F$15</f>
        <v>0</v>
      </c>
      <c r="P462" s="23"/>
      <c r="Q462" s="23"/>
      <c r="R462" s="20"/>
      <c r="S462" s="94">
        <f t="shared" si="103"/>
        <v>0</v>
      </c>
      <c r="T462" s="20"/>
      <c r="U462" s="20"/>
      <c r="EC462" s="39">
        <f t="shared" si="104"/>
        <v>0</v>
      </c>
    </row>
    <row r="463" spans="1:133" x14ac:dyDescent="0.25">
      <c r="A463" s="34"/>
      <c r="B463" s="184" t="s">
        <v>648</v>
      </c>
      <c r="C463" s="217" t="s">
        <v>651</v>
      </c>
      <c r="D463" s="155"/>
      <c r="E463" s="157"/>
      <c r="F463" s="157"/>
      <c r="G463" s="158"/>
      <c r="H463" s="155"/>
      <c r="I463" s="157"/>
      <c r="J463" s="155"/>
      <c r="K463" s="192"/>
      <c r="L463" s="158"/>
      <c r="M463" s="152"/>
      <c r="N463" s="151">
        <f t="shared" si="102"/>
        <v>0</v>
      </c>
      <c r="O463" s="152">
        <f>N463/Portada!$F$15</f>
        <v>0</v>
      </c>
      <c r="P463" s="23"/>
      <c r="Q463" s="23"/>
      <c r="R463" s="20"/>
      <c r="S463" s="94">
        <f t="shared" si="103"/>
        <v>0</v>
      </c>
      <c r="T463"/>
      <c r="EC463" s="39">
        <f t="shared" si="104"/>
        <v>0</v>
      </c>
    </row>
    <row r="464" spans="1:133" x14ac:dyDescent="0.25">
      <c r="A464" s="34"/>
      <c r="B464" s="145" t="s">
        <v>459</v>
      </c>
      <c r="C464" s="137"/>
      <c r="D464" s="146"/>
      <c r="E464" s="148"/>
      <c r="F464" s="148"/>
      <c r="G464" s="149"/>
      <c r="H464" s="146"/>
      <c r="I464" s="148"/>
      <c r="J464" s="146"/>
      <c r="K464" s="193"/>
      <c r="L464" s="149"/>
      <c r="M464" s="152"/>
      <c r="N464" s="151">
        <f t="shared" si="102"/>
        <v>0</v>
      </c>
      <c r="O464" s="152">
        <f>N464/Portada!$F$15</f>
        <v>0</v>
      </c>
      <c r="P464" s="23"/>
      <c r="Q464" s="23"/>
      <c r="R464" s="20"/>
      <c r="S464" s="94">
        <f t="shared" si="103"/>
        <v>0</v>
      </c>
      <c r="T464"/>
      <c r="EC464" s="39">
        <f t="shared" si="104"/>
        <v>0</v>
      </c>
    </row>
    <row r="465" spans="1:133" x14ac:dyDescent="0.25">
      <c r="A465" s="34"/>
      <c r="B465" s="184" t="s">
        <v>649</v>
      </c>
      <c r="C465" s="137"/>
      <c r="D465" s="155"/>
      <c r="E465" s="157"/>
      <c r="F465" s="157"/>
      <c r="G465" s="158"/>
      <c r="H465" s="155"/>
      <c r="I465" s="157"/>
      <c r="J465" s="155"/>
      <c r="K465" s="192"/>
      <c r="L465" s="158"/>
      <c r="M465" s="152"/>
      <c r="N465" s="151">
        <f t="shared" si="102"/>
        <v>0</v>
      </c>
      <c r="O465" s="152">
        <f>N465/Portada!$F$15</f>
        <v>0</v>
      </c>
      <c r="P465" s="23"/>
      <c r="Q465" s="23"/>
      <c r="R465" s="20"/>
      <c r="S465" s="94">
        <f t="shared" si="103"/>
        <v>0</v>
      </c>
      <c r="T465"/>
      <c r="EC465" s="39">
        <f t="shared" si="104"/>
        <v>0</v>
      </c>
    </row>
    <row r="466" spans="1:133" x14ac:dyDescent="0.25">
      <c r="A466" s="34"/>
      <c r="B466" s="195" t="s">
        <v>650</v>
      </c>
      <c r="C466" s="138"/>
      <c r="D466" s="178"/>
      <c r="E466" s="180"/>
      <c r="F466" s="180"/>
      <c r="G466" s="181"/>
      <c r="H466" s="178"/>
      <c r="I466" s="180"/>
      <c r="J466" s="178"/>
      <c r="K466" s="196"/>
      <c r="L466" s="181"/>
      <c r="M466" s="176"/>
      <c r="N466" s="175">
        <f t="shared" si="102"/>
        <v>0</v>
      </c>
      <c r="O466" s="176">
        <f>N466/Portada!$F$15</f>
        <v>0</v>
      </c>
      <c r="P466" s="23"/>
      <c r="Q466" s="23"/>
      <c r="R466" s="20"/>
      <c r="S466" s="94">
        <f t="shared" si="103"/>
        <v>0</v>
      </c>
      <c r="T466"/>
      <c r="EC466" s="39">
        <f t="shared" si="104"/>
        <v>0</v>
      </c>
    </row>
    <row r="467" spans="1:133" ht="15.75" thickBot="1" x14ac:dyDescent="0.3">
      <c r="A467" s="34"/>
      <c r="B467" s="49"/>
      <c r="C467" s="133" t="str">
        <f>"TOTAL " &amp;" " &amp; B449 &amp; " " &amp; (C449)</f>
        <v>TOTAL  10.01. Generals.</v>
      </c>
      <c r="D467" s="134"/>
      <c r="E467" s="135"/>
      <c r="F467" s="135"/>
      <c r="G467" s="134"/>
      <c r="H467" s="134"/>
      <c r="I467" s="135"/>
      <c r="J467" s="134"/>
      <c r="K467" s="135"/>
      <c r="L467" s="134"/>
      <c r="M467" s="141"/>
      <c r="N467" s="136">
        <f>SUM(N450:N466)</f>
        <v>0</v>
      </c>
      <c r="O467" s="136">
        <f>SUM(O450:O466)</f>
        <v>0</v>
      </c>
      <c r="P467" s="40">
        <f>SUM(P450:P466)</f>
        <v>0</v>
      </c>
      <c r="Q467" s="40">
        <f>SUM(Q450:Q466)</f>
        <v>0</v>
      </c>
      <c r="R467" s="20"/>
      <c r="S467" s="40">
        <f>SUM(S450:S466)</f>
        <v>0</v>
      </c>
      <c r="T467"/>
      <c r="EC467" s="40">
        <f>SUM(EC450:EC466)</f>
        <v>0</v>
      </c>
    </row>
    <row r="468" spans="1:133" x14ac:dyDescent="0.25">
      <c r="A468" s="34"/>
      <c r="B468" s="49"/>
      <c r="C468" s="68" t="s">
        <v>242</v>
      </c>
      <c r="D468" s="69" t="str">
        <f>C447</f>
        <v>CAPÍTOL 10.- Despeses generals</v>
      </c>
      <c r="E468" s="62"/>
      <c r="F468" s="62"/>
      <c r="G468" s="43"/>
      <c r="H468" s="43"/>
      <c r="I468" s="71"/>
      <c r="J468" s="43"/>
      <c r="K468" s="71"/>
      <c r="L468" s="43"/>
      <c r="M468" s="43"/>
      <c r="N468" s="44">
        <f>(N467)</f>
        <v>0</v>
      </c>
      <c r="O468" s="44">
        <f>(O467)</f>
        <v>0</v>
      </c>
      <c r="P468" s="44">
        <f>(P467)</f>
        <v>0</v>
      </c>
      <c r="Q468" s="44">
        <f>(Q467)</f>
        <v>0</v>
      </c>
      <c r="R468" s="42"/>
      <c r="S468" s="44">
        <f>(S467)</f>
        <v>0</v>
      </c>
      <c r="T468"/>
      <c r="EC468" s="44">
        <f>(EC467)</f>
        <v>0</v>
      </c>
    </row>
    <row r="469" spans="1:133" ht="12" customHeight="1" x14ac:dyDescent="0.25">
      <c r="A469" s="20"/>
      <c r="R469" s="42"/>
      <c r="S469" s="42"/>
      <c r="T469"/>
    </row>
    <row r="470" spans="1:133" x14ac:dyDescent="0.25">
      <c r="A470" s="20"/>
      <c r="G470" s="2"/>
      <c r="R470" s="42"/>
      <c r="S470" s="42"/>
      <c r="T470"/>
    </row>
    <row r="471" spans="1:133" ht="18.75" x14ac:dyDescent="0.3">
      <c r="C471" s="56" t="s">
        <v>237</v>
      </c>
      <c r="D471" s="57"/>
      <c r="E471" s="67"/>
      <c r="F471" s="67"/>
      <c r="G471" s="58"/>
      <c r="H471" s="57"/>
      <c r="I471" s="67"/>
      <c r="J471" s="57"/>
      <c r="K471" s="67"/>
      <c r="L471" s="57"/>
      <c r="M471" s="57"/>
      <c r="N471" s="59">
        <f>(N28+N157+N211+N272+N323+N361+N384+N435+N445+N468)</f>
        <v>0</v>
      </c>
      <c r="O471" s="59">
        <f>(O28+O157+O211+O272+O323+O361+O384+O435+O445+O468)</f>
        <v>0</v>
      </c>
      <c r="P471" s="59">
        <f>(P28+P157+P211+P272+P323+P361+P384+P435+P445+P468)</f>
        <v>0</v>
      </c>
      <c r="Q471" s="59">
        <f>(Q28+Q157+Q211+Q272+Q323+Q361+Q384+Q435+Q445+Q468)</f>
        <v>0</v>
      </c>
      <c r="R471" s="42"/>
      <c r="S471" s="59">
        <f>(S28+S157+S211+S272+S323+S361+S384+S435+S445+S468)</f>
        <v>0</v>
      </c>
      <c r="T471"/>
      <c r="EC471" s="59">
        <f>(EC28+EC157+EC211+EC272+EC323+EC361+EC384+EC435+EC445+EC468)</f>
        <v>0</v>
      </c>
    </row>
    <row r="472" spans="1:133" x14ac:dyDescent="0.25">
      <c r="B472"/>
      <c r="E472"/>
      <c r="F472"/>
      <c r="I472"/>
      <c r="T472"/>
    </row>
    <row r="473" spans="1:133" x14ac:dyDescent="0.25">
      <c r="B473"/>
      <c r="E473"/>
      <c r="F473"/>
      <c r="I473"/>
      <c r="T473"/>
    </row>
    <row r="474" spans="1:133" x14ac:dyDescent="0.25">
      <c r="B474"/>
      <c r="E474"/>
      <c r="F474"/>
      <c r="I474"/>
      <c r="T474"/>
    </row>
    <row r="475" spans="1:133" x14ac:dyDescent="0.25">
      <c r="B475"/>
      <c r="E475"/>
      <c r="F475"/>
      <c r="I475"/>
      <c r="T475"/>
    </row>
    <row r="476" spans="1:133" x14ac:dyDescent="0.25">
      <c r="B476"/>
      <c r="E476"/>
      <c r="F476"/>
      <c r="I476"/>
      <c r="T476"/>
    </row>
    <row r="477" spans="1:133" x14ac:dyDescent="0.25">
      <c r="B477"/>
      <c r="E477"/>
      <c r="F477"/>
      <c r="I477"/>
    </row>
    <row r="478" spans="1:133" x14ac:dyDescent="0.25">
      <c r="B478"/>
      <c r="E478"/>
      <c r="F478"/>
      <c r="I478"/>
      <c r="T478"/>
    </row>
    <row r="479" spans="1:133" x14ac:dyDescent="0.25">
      <c r="B479"/>
      <c r="E479"/>
      <c r="F479"/>
      <c r="I479"/>
      <c r="T479"/>
    </row>
    <row r="480" spans="1:133" x14ac:dyDescent="0.25">
      <c r="B480"/>
      <c r="E480"/>
      <c r="F480"/>
      <c r="I480"/>
      <c r="T480"/>
    </row>
    <row r="481" spans="2:20" x14ac:dyDescent="0.25">
      <c r="B481"/>
      <c r="E481"/>
      <c r="F481"/>
      <c r="I481"/>
      <c r="T481"/>
    </row>
    <row r="482" spans="2:20" x14ac:dyDescent="0.25">
      <c r="B482"/>
      <c r="E482"/>
      <c r="F482"/>
      <c r="I482"/>
      <c r="T482"/>
    </row>
    <row r="483" spans="2:20" x14ac:dyDescent="0.25">
      <c r="B483"/>
      <c r="E483"/>
      <c r="F483"/>
      <c r="I483"/>
      <c r="T483"/>
    </row>
    <row r="484" spans="2:20" x14ac:dyDescent="0.25">
      <c r="B484"/>
      <c r="E484"/>
      <c r="F484"/>
      <c r="I484"/>
      <c r="T484"/>
    </row>
    <row r="485" spans="2:20" x14ac:dyDescent="0.25">
      <c r="B485"/>
      <c r="E485"/>
      <c r="F485"/>
      <c r="I485"/>
      <c r="T485"/>
    </row>
    <row r="486" spans="2:20" x14ac:dyDescent="0.25">
      <c r="T486"/>
    </row>
  </sheetData>
  <sheetProtection algorithmName="SHA-512" hashValue="1sxqM6v7RjJBCgxWT4/q0UPHh5z1P5mJY9K9GJGomVHa7lIkCxMRx7ThoWfo8Pe5nSPV5E5qksmHeK+d1Q86gg==" saltValue="ps5Xdc2g9FOSLlEYOuLhrQ==" spinCount="100000" sheet="1" selectLockedCells="1"/>
  <dataConsolidate/>
  <customSheetViews>
    <customSheetView guid="{B3735A95-1048-4852-A5F0-6E65EE2AE0AE}" scale="80" zeroValues="0" fitToPage="1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1"/>
      <headerFooter>
        <oddHeader>&amp;L&amp;G</oddHeader>
        <oddFooter>&amp;L&amp;BCCMA Confidencial&amp;B&amp;C&amp;D&amp;RPàgina &amp;P</oddFooter>
      </headerFooter>
    </customSheetView>
    <customSheetView guid="{FB1680C6-9E8E-4359-AB81-A1649BB5AF88}" scale="80" zeroValues="0" fitToPage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2"/>
      <headerFooter>
        <oddHeader>&amp;L&amp;G</oddHeader>
        <oddFooter>&amp;L&amp;BCCMA Confidencial&amp;B&amp;C&amp;D&amp;RPàgina &amp;P</oddFooter>
      </headerFooter>
    </customSheetView>
    <customSheetView guid="{7DF631EC-DFE3-4E5B-A06C-16A6D07FA6C3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3"/>
      <headerFooter>
        <oddHeader>&amp;L&amp;G</oddHeader>
        <oddFooter>&amp;L&amp;BCCMA Confidencial&amp;B&amp;C&amp;D&amp;RPàgina &amp;P</oddFooter>
      </headerFooter>
    </customSheetView>
    <customSheetView guid="{5208A340-0DC6-4752-9A10-745AB1A8604C}" scale="80" zeroValues="0" fitToPage="1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4"/>
      <headerFooter>
        <oddHeader>&amp;L&amp;G</oddHeader>
        <oddFooter>&amp;L&amp;BCCMA Confidencial&amp;B&amp;C&amp;D&amp;RPàgina &amp;P</oddFooter>
      </headerFooter>
    </customSheetView>
    <customSheetView guid="{DDFA059A-7208-477B-A6FB-6B211EE624B9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5"/>
      <headerFooter>
        <oddHeader>&amp;L&amp;G</oddHeader>
        <oddFooter>&amp;L&amp;BCCMA Confidencial&amp;B&amp;C&amp;D&amp;RPàgina &amp;P</oddFooter>
      </headerFooter>
    </customSheetView>
    <customSheetView guid="{64E0B953-B50B-43FC-8DE2-444B9310CDBC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.39370078740157483" right="0.39370078740157483" top="0.74803149606299213" bottom="0.74803149606299213" header="0.31496062992125984" footer="0.31496062992125984"/>
      <pageSetup paperSize="9" scale="58" fitToHeight="0" orientation="landscape" r:id="rId6"/>
      <headerFooter>
        <oddHeader>&amp;L&amp;G</oddHeader>
        <oddFooter>&amp;L&amp;BCCMA Confidencial&amp;B&amp;C&amp;D&amp;RPàgina &amp;P</oddFooter>
      </headerFooter>
    </customSheetView>
  </customSheetViews>
  <mergeCells count="11">
    <mergeCell ref="B1:C1"/>
    <mergeCell ref="D1:K1"/>
    <mergeCell ref="P2:Q2"/>
    <mergeCell ref="A2:C3"/>
    <mergeCell ref="D2:D3"/>
    <mergeCell ref="E2:F2"/>
    <mergeCell ref="H2:H3"/>
    <mergeCell ref="I2:J2"/>
    <mergeCell ref="K2:K3"/>
    <mergeCell ref="L2:M2"/>
    <mergeCell ref="N2:O2"/>
  </mergeCells>
  <dataValidations disablePrompts="1" count="3">
    <dataValidation type="list" allowBlank="1" showInputMessage="1" showErrorMessage="1" sqref="E200:E209 E450:E466 E186:E196 E162:E182" xr:uid="{00000000-0002-0000-0000-000000000000}">
      <formula1>$E$3</formula1>
    </dataValidation>
    <dataValidation type="list" allowBlank="1" showInputMessage="1" showErrorMessage="1" sqref="F427:F433 F200:F209 F33:F42 F46:F60 F64:F78 F82:F96 F118:F127 F450:F466 F140:F146 F186:F196 F440:F443 F216:F226 F230:F236 F240:F245 F249:F254 F258:F263 F267:F270 F277:F284 F288:F294 F298:F310 F314:F321 F328:F334 F338:F344 F348:F352 F356:F359 F366:F372 F376:F382 F389:F400 F404:F411 F415:F423 F100:F114 F150:F155 F131:F136 F8:F17 F21:F26 F162:F182" xr:uid="{00000000-0002-0000-0000-000001000000}">
      <formula1>$F$3</formula1>
    </dataValidation>
    <dataValidation type="list" allowBlank="1" showInputMessage="1" showErrorMessage="1" sqref="K438:K439 K149" xr:uid="{00000000-0002-0000-0000-000002000000}">
      <formula1>#REF!</formula1>
    </dataValidation>
  </dataValidations>
  <pageMargins left="0.39370078740157483" right="0.39370078740157483" top="0.74803149606299213" bottom="0.74803149606299213" header="0.31496062992125984" footer="0.31496062992125984"/>
  <pageSetup paperSize="9" scale="53" fitToHeight="0" orientation="landscape" r:id="rId7"/>
  <headerFooter>
    <oddHeader>&amp;L&amp;G</oddHeader>
    <oddFooter>&amp;L&amp;BCCMA Confidencial&amp;B&amp;C&amp;D&amp;RPàgina &amp;P</oddFooter>
  </headerFooter>
  <rowBreaks count="13" manualBreakCount="13">
    <brk id="28" max="16383" man="1"/>
    <brk id="79" max="16383" man="1"/>
    <brk id="137" max="19" man="1"/>
    <brk id="158" max="16383" man="1"/>
    <brk id="197" min="1" max="14" man="1"/>
    <brk id="211" max="14" man="1"/>
    <brk id="255" max="16383" man="1"/>
    <brk id="272" max="19" man="1"/>
    <brk id="323" max="19" man="1"/>
    <brk id="361" max="16383" man="1"/>
    <brk id="384" max="16383" man="1"/>
    <brk id="435" max="16383" man="1"/>
    <brk id="445" max="19" man="1"/>
  </rowBreaks>
  <colBreaks count="3" manualBreakCount="3">
    <brk id="2" min="158" max="210" man="1"/>
    <brk id="7" min="4" max="27" man="1"/>
    <brk id="18" max="1048575" man="1"/>
  </colBreaks>
  <legacyDrawing r:id="rId8"/>
  <legacyDrawingHF r:id="rId9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3000000}">
          <x14:formula1>
            <xm:f>Resum!$AA$7:$AA$9</xm:f>
          </x14:formula1>
          <xm:sqref>K33:K42 K46:K60 K64:K78 K82:K96 K100:K114 K118:K127 K131:K136 K140:K146 K150:K155 K162:K182 K186:K196 K200:K209 K216:K226 K230:K236 K240:K245 K249:K254 K258:K263 K267:K270 K277:K284 K288:K294 K298:K310 K314:K321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1">
    <tabColor theme="3" tint="0.39997558519241921"/>
  </sheetPr>
  <dimension ref="A1:EC486"/>
  <sheetViews>
    <sheetView showZeros="0" topLeftCell="B1" zoomScaleNormal="100" zoomScaleSheetLayoutView="80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D8" sqref="D8"/>
    </sheetView>
  </sheetViews>
  <sheetFormatPr baseColWidth="10" defaultColWidth="9.140625" defaultRowHeight="15" x14ac:dyDescent="0.25"/>
  <cols>
    <col min="1" max="1" width="12.5703125" hidden="1" customWidth="1"/>
    <col min="2" max="2" width="11.42578125" style="52" customWidth="1"/>
    <col min="3" max="3" width="59" customWidth="1"/>
    <col min="4" max="4" width="23.5703125" customWidth="1"/>
    <col min="5" max="5" width="3.85546875" style="52" customWidth="1"/>
    <col min="6" max="6" width="4" style="52" customWidth="1"/>
    <col min="7" max="7" width="10.42578125" customWidth="1"/>
    <col min="8" max="8" width="30.5703125" customWidth="1"/>
    <col min="9" max="9" width="9.140625" style="52"/>
    <col min="10" max="10" width="17.5703125" customWidth="1"/>
    <col min="11" max="11" width="9.85546875" style="52" customWidth="1"/>
    <col min="12" max="13" width="15.5703125" customWidth="1"/>
    <col min="14" max="15" width="18.5703125" customWidth="1"/>
    <col min="16" max="16" width="10.42578125" hidden="1" customWidth="1"/>
    <col min="17" max="17" width="10" hidden="1" customWidth="1"/>
    <col min="19" max="19" width="10" hidden="1" customWidth="1"/>
    <col min="20" max="20" width="9.140625" style="60"/>
    <col min="21" max="21" width="5.85546875" hidden="1" customWidth="1"/>
    <col min="133" max="133" width="7.5703125" hidden="1" customWidth="1"/>
  </cols>
  <sheetData>
    <row r="1" spans="1:133" ht="28.5" x14ac:dyDescent="0.45">
      <c r="B1" s="341" t="str">
        <f>Portada!B1</f>
        <v>Actualització a: 12/02/2026</v>
      </c>
      <c r="C1" s="341"/>
      <c r="D1" s="342" t="s">
        <v>625</v>
      </c>
      <c r="E1" s="342"/>
      <c r="F1" s="342"/>
      <c r="G1" s="342"/>
      <c r="H1" s="342"/>
      <c r="I1" s="342"/>
      <c r="J1" s="342"/>
      <c r="K1" s="342"/>
      <c r="L1" s="114"/>
      <c r="M1" s="114"/>
      <c r="N1" s="114"/>
      <c r="O1" s="114"/>
      <c r="T1" s="20"/>
    </row>
    <row r="2" spans="1:133" ht="21" x14ac:dyDescent="0.25">
      <c r="A2" s="343" t="s">
        <v>193</v>
      </c>
      <c r="B2" s="343"/>
      <c r="C2" s="343"/>
      <c r="D2" s="343" t="s">
        <v>194</v>
      </c>
      <c r="E2" s="344" t="s">
        <v>205</v>
      </c>
      <c r="F2" s="345"/>
      <c r="G2" s="272" t="s">
        <v>195</v>
      </c>
      <c r="H2" s="346" t="s">
        <v>196</v>
      </c>
      <c r="I2" s="343" t="s">
        <v>233</v>
      </c>
      <c r="J2" s="343"/>
      <c r="K2" s="347" t="s">
        <v>635</v>
      </c>
      <c r="L2" s="343" t="s">
        <v>235</v>
      </c>
      <c r="M2" s="343"/>
      <c r="N2" s="343" t="s">
        <v>234</v>
      </c>
      <c r="O2" s="343"/>
      <c r="P2" s="343" t="s">
        <v>202</v>
      </c>
      <c r="Q2" s="343"/>
      <c r="R2" s="24"/>
      <c r="S2" s="95" t="s">
        <v>199</v>
      </c>
      <c r="T2" s="20"/>
      <c r="U2" s="95" t="s">
        <v>199</v>
      </c>
    </row>
    <row r="3" spans="1:133" ht="21" x14ac:dyDescent="0.25">
      <c r="A3" s="343"/>
      <c r="B3" s="343"/>
      <c r="C3" s="343"/>
      <c r="D3" s="343"/>
      <c r="E3" s="25" t="s">
        <v>206</v>
      </c>
      <c r="F3" s="25" t="s">
        <v>207</v>
      </c>
      <c r="G3" s="292" t="s">
        <v>669</v>
      </c>
      <c r="H3" s="346"/>
      <c r="I3" s="26" t="s">
        <v>197</v>
      </c>
      <c r="J3" s="26" t="s">
        <v>198</v>
      </c>
      <c r="K3" s="348"/>
      <c r="L3" s="104" t="s">
        <v>236</v>
      </c>
      <c r="M3" s="104" t="s">
        <v>199</v>
      </c>
      <c r="N3" s="104" t="s">
        <v>200</v>
      </c>
      <c r="O3" s="104" t="s">
        <v>201</v>
      </c>
      <c r="P3" s="27" t="s">
        <v>203</v>
      </c>
      <c r="Q3" s="27" t="s">
        <v>204</v>
      </c>
      <c r="R3" s="28"/>
      <c r="S3" s="96"/>
      <c r="T3" s="20"/>
      <c r="U3" s="106" t="s">
        <v>615</v>
      </c>
    </row>
    <row r="4" spans="1:133" ht="21" x14ac:dyDescent="0.25">
      <c r="A4" s="28"/>
      <c r="B4" s="28"/>
      <c r="C4" s="28"/>
      <c r="D4" s="24"/>
      <c r="E4" s="24"/>
      <c r="F4" s="24"/>
      <c r="G4" s="24"/>
      <c r="H4" s="28"/>
      <c r="I4" s="29"/>
      <c r="J4" s="29"/>
      <c r="K4" s="30"/>
      <c r="L4" s="30"/>
      <c r="M4" s="30"/>
      <c r="N4" s="20"/>
      <c r="O4" s="20"/>
      <c r="P4" s="20"/>
      <c r="Q4" s="20"/>
      <c r="R4" s="28"/>
      <c r="S4" s="28"/>
      <c r="T4" s="20"/>
      <c r="U4" s="28"/>
      <c r="EC4" s="20"/>
    </row>
    <row r="5" spans="1:133" ht="18.75" x14ac:dyDescent="0.3">
      <c r="A5" s="21"/>
      <c r="B5" s="31"/>
      <c r="C5" s="32" t="s">
        <v>243</v>
      </c>
      <c r="D5" s="33"/>
      <c r="E5" s="31"/>
      <c r="F5" s="31"/>
      <c r="G5" s="20"/>
      <c r="H5" s="20"/>
      <c r="I5" s="31"/>
      <c r="J5" s="20"/>
      <c r="K5" s="31"/>
      <c r="L5" s="20"/>
      <c r="M5" s="20"/>
      <c r="N5" s="20"/>
      <c r="O5" s="20"/>
      <c r="P5" s="20"/>
      <c r="Q5" s="20"/>
      <c r="R5" s="20"/>
      <c r="S5" s="20"/>
      <c r="T5" s="20"/>
      <c r="U5" s="20"/>
      <c r="EC5" s="20"/>
    </row>
    <row r="6" spans="1:133" x14ac:dyDescent="0.25">
      <c r="A6" s="20"/>
      <c r="B6" s="42" t="s">
        <v>0</v>
      </c>
      <c r="C6" s="20"/>
      <c r="D6" s="20" t="s">
        <v>3</v>
      </c>
      <c r="E6" s="31"/>
      <c r="F6" s="31"/>
      <c r="G6" s="20"/>
      <c r="H6" s="20"/>
      <c r="I6" s="31"/>
      <c r="J6" s="20"/>
      <c r="K6" s="31"/>
      <c r="L6" s="20"/>
      <c r="M6" s="20"/>
      <c r="N6" s="20"/>
      <c r="O6" s="20"/>
      <c r="P6" s="20"/>
      <c r="Q6" s="20"/>
      <c r="R6" s="20"/>
      <c r="S6" s="20"/>
      <c r="T6" s="20"/>
      <c r="U6" s="20"/>
      <c r="EC6" s="20"/>
    </row>
    <row r="7" spans="1:133" x14ac:dyDescent="0.25">
      <c r="B7" s="41" t="s">
        <v>1</v>
      </c>
      <c r="C7" s="34" t="s">
        <v>2</v>
      </c>
      <c r="D7" s="20"/>
      <c r="E7" s="31"/>
      <c r="F7" s="31"/>
      <c r="G7" s="36"/>
      <c r="H7" s="20"/>
      <c r="I7" s="70"/>
      <c r="J7" s="20"/>
      <c r="K7" s="31"/>
      <c r="L7" s="22"/>
      <c r="M7" s="22"/>
      <c r="N7" s="22"/>
      <c r="O7" s="22"/>
      <c r="P7" s="22"/>
      <c r="Q7" s="22"/>
      <c r="R7" s="20"/>
      <c r="S7" s="20"/>
      <c r="T7" s="20"/>
      <c r="U7" s="20"/>
      <c r="EC7" s="22"/>
    </row>
    <row r="8" spans="1:133" x14ac:dyDescent="0.25">
      <c r="A8" s="34"/>
      <c r="B8" s="160" t="s">
        <v>4</v>
      </c>
      <c r="C8" s="161" t="s">
        <v>244</v>
      </c>
      <c r="D8" s="162"/>
      <c r="E8" s="163"/>
      <c r="F8" s="164"/>
      <c r="G8" s="165"/>
      <c r="H8" s="162"/>
      <c r="I8" s="164"/>
      <c r="J8" s="162"/>
      <c r="K8" s="164"/>
      <c r="L8" s="165"/>
      <c r="M8" s="166"/>
      <c r="N8" s="167">
        <f>(IF(G8=0,1,G8)*IF(I8=0,1,I8)*L8)+M8*IF(G8=0,1,G8)*IF(I8=0,1,I8)</f>
        <v>0</v>
      </c>
      <c r="O8" s="168">
        <f>N8/Portada!$F$15</f>
        <v>0</v>
      </c>
      <c r="P8" s="23"/>
      <c r="Q8" s="23"/>
      <c r="R8" s="20"/>
      <c r="S8" s="94">
        <f>M8*IF(G8=0,1,G8)*IF(I8=0,1,I8)</f>
        <v>0</v>
      </c>
      <c r="T8" s="20"/>
      <c r="U8" s="28"/>
      <c r="EC8" s="167">
        <f>(IF(G8=0,1,G8)*IF(I8=0,1,I8)*L8 )+M8*IF(G8=0,1,G8)*IF(I8=0,1,I8)</f>
        <v>0</v>
      </c>
    </row>
    <row r="9" spans="1:133" x14ac:dyDescent="0.25">
      <c r="A9" s="20"/>
      <c r="B9" s="153" t="s">
        <v>5</v>
      </c>
      <c r="C9" s="154" t="s">
        <v>613</v>
      </c>
      <c r="D9" s="155"/>
      <c r="E9" s="156"/>
      <c r="F9" s="157"/>
      <c r="G9" s="158"/>
      <c r="H9" s="155"/>
      <c r="I9" s="157"/>
      <c r="J9" s="155"/>
      <c r="K9" s="157"/>
      <c r="L9" s="158"/>
      <c r="M9" s="159"/>
      <c r="N9" s="151">
        <f>(IF(G9=0,1,G9)*IF(I9=0,1,I9)*L9)+M9*IF(G9=0,1,G9)*IF(I9=0,1,I9)</f>
        <v>0</v>
      </c>
      <c r="O9" s="152">
        <f>N9/Portada!$F$15</f>
        <v>0</v>
      </c>
      <c r="P9" s="23"/>
      <c r="Q9" s="23"/>
      <c r="R9" s="20"/>
      <c r="S9" s="94">
        <f t="shared" ref="S9:S17" si="0">M9*IF(G9=0,1,G9)*IF(I9=0,1,I9)</f>
        <v>0</v>
      </c>
      <c r="T9" s="20"/>
      <c r="U9" s="28"/>
      <c r="EC9" s="151">
        <f>(IF(G9=0,1,G9)*IF(I9=0,1,I9)*L9 )+M9*IF(G9=0,1,G9)*IF(I9=0,1,I9)</f>
        <v>0</v>
      </c>
    </row>
    <row r="10" spans="1:133" x14ac:dyDescent="0.25">
      <c r="A10" s="20"/>
      <c r="B10" s="144" t="s">
        <v>6</v>
      </c>
      <c r="C10" s="145" t="s">
        <v>9</v>
      </c>
      <c r="D10" s="146"/>
      <c r="E10" s="147"/>
      <c r="F10" s="148"/>
      <c r="G10" s="149"/>
      <c r="H10" s="146"/>
      <c r="I10" s="148"/>
      <c r="J10" s="146"/>
      <c r="K10" s="148"/>
      <c r="L10" s="149"/>
      <c r="M10" s="150"/>
      <c r="N10" s="151">
        <f t="shared" ref="N10:N17" si="1">(IF(G10=0,1,G10)*IF(I10=0,1,I10)*L10 )+M10*IF(G10=0,1,G10)*IF(I10=0,1,I10)</f>
        <v>0</v>
      </c>
      <c r="O10" s="152">
        <f>N10/Portada!$F$15</f>
        <v>0</v>
      </c>
      <c r="P10" s="23"/>
      <c r="Q10" s="23"/>
      <c r="R10" s="20"/>
      <c r="S10" s="94">
        <f t="shared" si="0"/>
        <v>0</v>
      </c>
      <c r="T10" s="20"/>
      <c r="U10" s="20"/>
      <c r="EC10" s="151">
        <f t="shared" ref="EC10:EC17" si="2">(IF(G10=0,1,G10)*IF(I10=0,1,I10)*L10 )+M10*IF(G10=0,1,G10)*IF(I10=0,1,I10)</f>
        <v>0</v>
      </c>
    </row>
    <row r="11" spans="1:133" x14ac:dyDescent="0.25">
      <c r="A11" s="20"/>
      <c r="B11" s="153" t="s">
        <v>7</v>
      </c>
      <c r="C11" s="154" t="s">
        <v>553</v>
      </c>
      <c r="D11" s="155"/>
      <c r="E11" s="156"/>
      <c r="F11" s="157"/>
      <c r="G11" s="158"/>
      <c r="H11" s="155"/>
      <c r="I11" s="157"/>
      <c r="J11" s="155"/>
      <c r="K11" s="157"/>
      <c r="L11" s="158"/>
      <c r="M11" s="159"/>
      <c r="N11" s="151">
        <f t="shared" si="1"/>
        <v>0</v>
      </c>
      <c r="O11" s="152">
        <f>N11/Portada!$F$15</f>
        <v>0</v>
      </c>
      <c r="P11" s="23"/>
      <c r="Q11" s="23"/>
      <c r="R11" s="20"/>
      <c r="S11" s="94">
        <f t="shared" si="0"/>
        <v>0</v>
      </c>
      <c r="T11" s="20"/>
      <c r="U11" s="20"/>
      <c r="EC11" s="151">
        <f t="shared" si="2"/>
        <v>0</v>
      </c>
    </row>
    <row r="12" spans="1:133" x14ac:dyDescent="0.25">
      <c r="A12" s="20"/>
      <c r="B12" s="144" t="s">
        <v>8</v>
      </c>
      <c r="C12" s="145" t="s">
        <v>245</v>
      </c>
      <c r="D12" s="146"/>
      <c r="E12" s="147"/>
      <c r="F12" s="148"/>
      <c r="G12" s="149"/>
      <c r="H12" s="146"/>
      <c r="I12" s="148"/>
      <c r="J12" s="146"/>
      <c r="K12" s="147"/>
      <c r="L12" s="149"/>
      <c r="M12" s="150"/>
      <c r="N12" s="151">
        <f t="shared" si="1"/>
        <v>0</v>
      </c>
      <c r="O12" s="152">
        <f>N12/Portada!$F$15</f>
        <v>0</v>
      </c>
      <c r="P12" s="23"/>
      <c r="Q12" s="23"/>
      <c r="R12" s="20"/>
      <c r="S12" s="94">
        <f t="shared" si="0"/>
        <v>0</v>
      </c>
      <c r="T12" s="20"/>
      <c r="U12" s="20"/>
      <c r="EC12" s="151">
        <f t="shared" si="2"/>
        <v>0</v>
      </c>
    </row>
    <row r="13" spans="1:133" x14ac:dyDescent="0.25">
      <c r="A13" s="20"/>
      <c r="B13" s="153" t="s">
        <v>330</v>
      </c>
      <c r="C13" s="154" t="s">
        <v>554</v>
      </c>
      <c r="D13" s="155"/>
      <c r="E13" s="156"/>
      <c r="F13" s="157"/>
      <c r="G13" s="158"/>
      <c r="H13" s="155"/>
      <c r="I13" s="157"/>
      <c r="J13" s="155"/>
      <c r="K13" s="156"/>
      <c r="L13" s="158"/>
      <c r="M13" s="159"/>
      <c r="N13" s="151">
        <f t="shared" si="1"/>
        <v>0</v>
      </c>
      <c r="O13" s="152">
        <f>N13/Portada!$F$15</f>
        <v>0</v>
      </c>
      <c r="P13" s="23"/>
      <c r="Q13" s="23"/>
      <c r="R13" s="20"/>
      <c r="S13" s="94">
        <f t="shared" si="0"/>
        <v>0</v>
      </c>
      <c r="T13" s="20"/>
      <c r="U13" s="20"/>
      <c r="EC13" s="151">
        <f t="shared" si="2"/>
        <v>0</v>
      </c>
    </row>
    <row r="14" spans="1:133" x14ac:dyDescent="0.25">
      <c r="A14" s="20"/>
      <c r="B14" s="144" t="s">
        <v>331</v>
      </c>
      <c r="C14" s="145" t="s">
        <v>555</v>
      </c>
      <c r="D14" s="146"/>
      <c r="E14" s="147"/>
      <c r="F14" s="148"/>
      <c r="G14" s="149"/>
      <c r="H14" s="146"/>
      <c r="I14" s="148"/>
      <c r="J14" s="146"/>
      <c r="K14" s="147"/>
      <c r="L14" s="149"/>
      <c r="M14" s="150"/>
      <c r="N14" s="151">
        <f t="shared" si="1"/>
        <v>0</v>
      </c>
      <c r="O14" s="152">
        <f>N14/Portada!$F$15</f>
        <v>0</v>
      </c>
      <c r="P14" s="23"/>
      <c r="Q14" s="23"/>
      <c r="R14" s="20"/>
      <c r="S14" s="94">
        <f t="shared" si="0"/>
        <v>0</v>
      </c>
      <c r="T14" s="20"/>
      <c r="U14" s="20"/>
      <c r="EC14" s="151">
        <f t="shared" si="2"/>
        <v>0</v>
      </c>
    </row>
    <row r="15" spans="1:133" x14ac:dyDescent="0.25">
      <c r="A15" s="20"/>
      <c r="B15" s="153" t="s">
        <v>332</v>
      </c>
      <c r="C15" s="143"/>
      <c r="D15" s="155"/>
      <c r="E15" s="156"/>
      <c r="F15" s="157"/>
      <c r="G15" s="158"/>
      <c r="H15" s="155"/>
      <c r="I15" s="157"/>
      <c r="J15" s="155"/>
      <c r="K15" s="156"/>
      <c r="L15" s="158"/>
      <c r="M15" s="159"/>
      <c r="N15" s="151">
        <f t="shared" si="1"/>
        <v>0</v>
      </c>
      <c r="O15" s="152">
        <f>N15/Portada!$F$15</f>
        <v>0</v>
      </c>
      <c r="P15" s="23"/>
      <c r="Q15" s="23"/>
      <c r="R15" s="20"/>
      <c r="S15" s="94">
        <f t="shared" si="0"/>
        <v>0</v>
      </c>
      <c r="T15" s="20"/>
      <c r="U15" s="20"/>
      <c r="EC15" s="151">
        <f t="shared" si="2"/>
        <v>0</v>
      </c>
    </row>
    <row r="16" spans="1:133" x14ac:dyDescent="0.25">
      <c r="A16" s="20"/>
      <c r="B16" s="144" t="s">
        <v>556</v>
      </c>
      <c r="C16" s="143"/>
      <c r="D16" s="146"/>
      <c r="E16" s="147"/>
      <c r="F16" s="148"/>
      <c r="G16" s="149"/>
      <c r="H16" s="146"/>
      <c r="I16" s="148"/>
      <c r="J16" s="146"/>
      <c r="K16" s="147"/>
      <c r="L16" s="149"/>
      <c r="M16" s="150"/>
      <c r="N16" s="151">
        <f t="shared" si="1"/>
        <v>0</v>
      </c>
      <c r="O16" s="152">
        <f>N16/Portada!$F$15</f>
        <v>0</v>
      </c>
      <c r="P16" s="23"/>
      <c r="Q16" s="23"/>
      <c r="R16" s="20"/>
      <c r="S16" s="94">
        <f t="shared" si="0"/>
        <v>0</v>
      </c>
      <c r="T16" s="20"/>
      <c r="U16" s="20"/>
      <c r="EC16" s="151">
        <f t="shared" si="2"/>
        <v>0</v>
      </c>
    </row>
    <row r="17" spans="1:133" x14ac:dyDescent="0.25">
      <c r="A17" s="20"/>
      <c r="B17" s="169" t="s">
        <v>557</v>
      </c>
      <c r="C17" s="143"/>
      <c r="D17" s="170"/>
      <c r="E17" s="171"/>
      <c r="F17" s="172"/>
      <c r="G17" s="173"/>
      <c r="H17" s="170"/>
      <c r="I17" s="172"/>
      <c r="J17" s="170"/>
      <c r="K17" s="171"/>
      <c r="L17" s="173"/>
      <c r="M17" s="174"/>
      <c r="N17" s="175">
        <f t="shared" si="1"/>
        <v>0</v>
      </c>
      <c r="O17" s="176">
        <f>N17/Portada!$F$15</f>
        <v>0</v>
      </c>
      <c r="P17" s="23"/>
      <c r="Q17" s="23"/>
      <c r="R17" s="20"/>
      <c r="S17" s="94">
        <f t="shared" si="0"/>
        <v>0</v>
      </c>
      <c r="T17" s="20"/>
      <c r="U17" s="20"/>
      <c r="EC17" s="151">
        <f t="shared" si="2"/>
        <v>0</v>
      </c>
    </row>
    <row r="18" spans="1:133" ht="15.75" thickBot="1" x14ac:dyDescent="0.3">
      <c r="A18" s="20"/>
      <c r="B18" s="37"/>
      <c r="C18" s="133" t="str">
        <f>"TOTAL " &amp;" " &amp; B7 &amp; " " &amp; (C7)</f>
        <v>TOTAL  01.01. Guió</v>
      </c>
      <c r="D18" s="134"/>
      <c r="E18" s="135"/>
      <c r="F18" s="135"/>
      <c r="G18" s="134"/>
      <c r="H18" s="134"/>
      <c r="I18" s="135"/>
      <c r="J18" s="134"/>
      <c r="K18" s="135"/>
      <c r="L18" s="141"/>
      <c r="M18" s="141"/>
      <c r="N18" s="136">
        <f>SUM(N8:N17)</f>
        <v>0</v>
      </c>
      <c r="O18" s="136">
        <f>SUM(O8:O17)</f>
        <v>0</v>
      </c>
      <c r="P18" s="40">
        <f>SUM(P8:P17)</f>
        <v>0</v>
      </c>
      <c r="Q18" s="40">
        <f>SUM(Q8:Q17)</f>
        <v>0</v>
      </c>
      <c r="R18" s="20"/>
      <c r="S18" s="40">
        <f>SUM(S8:S17)</f>
        <v>0</v>
      </c>
      <c r="T18" s="20"/>
      <c r="U18" s="20"/>
      <c r="EC18" s="136">
        <f>SUM(EC8:EC17)</f>
        <v>0</v>
      </c>
    </row>
    <row r="19" spans="1:133" x14ac:dyDescent="0.25">
      <c r="B19" s="42" t="s">
        <v>0</v>
      </c>
      <c r="C19" s="20"/>
      <c r="D19" s="35"/>
      <c r="E19" s="31"/>
      <c r="F19" s="31"/>
      <c r="G19" s="20"/>
      <c r="H19" s="20"/>
      <c r="I19" s="31"/>
      <c r="J19" s="20"/>
      <c r="K19" s="31"/>
      <c r="L19" s="20"/>
      <c r="M19" s="20"/>
      <c r="N19" s="20"/>
      <c r="O19" s="20"/>
      <c r="P19" s="20"/>
      <c r="Q19" s="20"/>
      <c r="R19" s="20"/>
      <c r="S19" s="20"/>
      <c r="T19" s="20"/>
      <c r="U19" s="20"/>
      <c r="EC19" s="20"/>
    </row>
    <row r="20" spans="1:133" x14ac:dyDescent="0.25">
      <c r="A20" s="20"/>
      <c r="B20" s="41" t="s">
        <v>10</v>
      </c>
      <c r="C20" s="34" t="s">
        <v>11</v>
      </c>
      <c r="D20" s="20"/>
      <c r="E20" s="31"/>
      <c r="F20" s="31"/>
      <c r="G20" s="20"/>
      <c r="H20" s="20"/>
      <c r="I20" s="31"/>
      <c r="J20" s="20"/>
      <c r="K20" s="31"/>
      <c r="L20" s="20"/>
      <c r="M20" s="20"/>
      <c r="N20" s="20"/>
      <c r="O20" s="20"/>
      <c r="P20" s="20"/>
      <c r="Q20" s="20"/>
      <c r="R20" s="20"/>
      <c r="S20" s="20"/>
      <c r="T20" s="20"/>
      <c r="U20" s="20"/>
      <c r="EC20" s="20"/>
    </row>
    <row r="21" spans="1:133" x14ac:dyDescent="0.25">
      <c r="A21" s="34"/>
      <c r="B21" s="160" t="s">
        <v>12</v>
      </c>
      <c r="C21" s="161" t="s">
        <v>246</v>
      </c>
      <c r="D21" s="162"/>
      <c r="E21" s="163"/>
      <c r="F21" s="164"/>
      <c r="G21" s="165"/>
      <c r="H21" s="162"/>
      <c r="I21" s="164"/>
      <c r="J21" s="162"/>
      <c r="K21" s="163"/>
      <c r="L21" s="165"/>
      <c r="M21" s="166"/>
      <c r="N21" s="167">
        <f t="shared" ref="N21:N26" si="3">(IF(G21=0,1,G21)*IF(I21=0,1,I21)*L21 )+M21*IF(G21=0,1,G21)*IF(I21=0,1,I21)</f>
        <v>0</v>
      </c>
      <c r="O21" s="168">
        <f>N21/Portada!$F$15</f>
        <v>0</v>
      </c>
      <c r="P21" s="23"/>
      <c r="Q21" s="23"/>
      <c r="R21" s="20"/>
      <c r="S21" s="94">
        <f t="shared" ref="S21:S26" si="4">M21*IF(G21=0,1,G21)*IF(I21=0,1,I21)</f>
        <v>0</v>
      </c>
      <c r="T21" s="20"/>
      <c r="U21" s="20"/>
      <c r="EC21" s="167">
        <f t="shared" ref="EC21:EC26" si="5">(IF(G21=0,1,G21)*IF(I21=0,1,I21)*L21 )+M21*IF(G21=0,1,G21)*IF(I21=0,1,I21)</f>
        <v>0</v>
      </c>
    </row>
    <row r="22" spans="1:133" x14ac:dyDescent="0.25">
      <c r="A22" s="34"/>
      <c r="B22" s="153" t="s">
        <v>13</v>
      </c>
      <c r="C22" s="154" t="s">
        <v>17</v>
      </c>
      <c r="D22" s="155"/>
      <c r="E22" s="156"/>
      <c r="F22" s="157"/>
      <c r="G22" s="158"/>
      <c r="H22" s="155"/>
      <c r="I22" s="157"/>
      <c r="J22" s="155"/>
      <c r="K22" s="156"/>
      <c r="L22" s="158"/>
      <c r="M22" s="159"/>
      <c r="N22" s="151">
        <f t="shared" si="3"/>
        <v>0</v>
      </c>
      <c r="O22" s="152">
        <f>N22/Portada!$F$15</f>
        <v>0</v>
      </c>
      <c r="P22" s="23"/>
      <c r="Q22" s="23"/>
      <c r="R22" s="20"/>
      <c r="S22" s="94">
        <f t="shared" si="4"/>
        <v>0</v>
      </c>
      <c r="T22" s="20"/>
      <c r="U22" s="20"/>
      <c r="EC22" s="151">
        <f t="shared" si="5"/>
        <v>0</v>
      </c>
    </row>
    <row r="23" spans="1:133" x14ac:dyDescent="0.25">
      <c r="A23" s="20"/>
      <c r="B23" s="144" t="s">
        <v>327</v>
      </c>
      <c r="C23" s="145" t="s">
        <v>15</v>
      </c>
      <c r="D23" s="146"/>
      <c r="E23" s="147"/>
      <c r="F23" s="148"/>
      <c r="G23" s="149"/>
      <c r="H23" s="146"/>
      <c r="I23" s="148"/>
      <c r="J23" s="146"/>
      <c r="K23" s="147"/>
      <c r="L23" s="149"/>
      <c r="M23" s="150"/>
      <c r="N23" s="151">
        <f t="shared" si="3"/>
        <v>0</v>
      </c>
      <c r="O23" s="152">
        <f>N23/Portada!$F$15</f>
        <v>0</v>
      </c>
      <c r="P23" s="23"/>
      <c r="Q23" s="23"/>
      <c r="R23" s="20"/>
      <c r="S23" s="94">
        <f t="shared" si="4"/>
        <v>0</v>
      </c>
      <c r="T23" s="20"/>
      <c r="U23" s="20"/>
      <c r="EC23" s="151">
        <f t="shared" si="5"/>
        <v>0</v>
      </c>
    </row>
    <row r="24" spans="1:133" x14ac:dyDescent="0.25">
      <c r="A24" s="20"/>
      <c r="B24" s="144" t="s">
        <v>14</v>
      </c>
      <c r="C24" s="143"/>
      <c r="D24" s="187"/>
      <c r="E24" s="188"/>
      <c r="F24" s="189"/>
      <c r="G24" s="190"/>
      <c r="H24" s="187"/>
      <c r="I24" s="189"/>
      <c r="J24" s="187"/>
      <c r="K24" s="188"/>
      <c r="L24" s="190"/>
      <c r="M24" s="281"/>
      <c r="N24" s="151">
        <f t="shared" si="3"/>
        <v>0</v>
      </c>
      <c r="O24" s="152">
        <f>N24/Portada!$F$15</f>
        <v>0</v>
      </c>
      <c r="P24" s="23"/>
      <c r="Q24" s="23"/>
      <c r="R24" s="20"/>
      <c r="S24" s="94">
        <f t="shared" si="4"/>
        <v>0</v>
      </c>
      <c r="T24" s="20"/>
      <c r="U24" s="20"/>
      <c r="EC24" s="151">
        <f t="shared" si="5"/>
        <v>0</v>
      </c>
    </row>
    <row r="25" spans="1:133" x14ac:dyDescent="0.25">
      <c r="A25" s="20"/>
      <c r="B25" s="153" t="s">
        <v>328</v>
      </c>
      <c r="C25" s="143"/>
      <c r="D25" s="146"/>
      <c r="E25" s="147"/>
      <c r="F25" s="148"/>
      <c r="G25" s="149"/>
      <c r="H25" s="146"/>
      <c r="I25" s="148"/>
      <c r="J25" s="146"/>
      <c r="K25" s="147"/>
      <c r="L25" s="149"/>
      <c r="M25" s="150"/>
      <c r="N25" s="151">
        <f t="shared" si="3"/>
        <v>0</v>
      </c>
      <c r="O25" s="152">
        <f>N25/Portada!$F$15</f>
        <v>0</v>
      </c>
      <c r="P25" s="23"/>
      <c r="Q25" s="23"/>
      <c r="R25" s="20"/>
      <c r="S25" s="94">
        <f t="shared" si="4"/>
        <v>0</v>
      </c>
      <c r="T25" s="20"/>
      <c r="U25" s="20"/>
      <c r="EC25" s="151">
        <f t="shared" si="5"/>
        <v>0</v>
      </c>
    </row>
    <row r="26" spans="1:133" x14ac:dyDescent="0.25">
      <c r="A26" s="20"/>
      <c r="B26" s="177" t="s">
        <v>329</v>
      </c>
      <c r="C26" s="143"/>
      <c r="D26" s="280"/>
      <c r="E26" s="277"/>
      <c r="F26" s="278"/>
      <c r="G26" s="279"/>
      <c r="H26" s="280"/>
      <c r="I26" s="278"/>
      <c r="J26" s="280"/>
      <c r="K26" s="277"/>
      <c r="L26" s="279"/>
      <c r="M26" s="282"/>
      <c r="N26" s="175">
        <f t="shared" si="3"/>
        <v>0</v>
      </c>
      <c r="O26" s="176">
        <f>N26/Portada!$F$15</f>
        <v>0</v>
      </c>
      <c r="P26" s="23"/>
      <c r="Q26" s="23"/>
      <c r="R26" s="20"/>
      <c r="S26" s="94">
        <f t="shared" si="4"/>
        <v>0</v>
      </c>
      <c r="T26" s="20"/>
      <c r="U26" s="20"/>
      <c r="EC26" s="151">
        <f t="shared" si="5"/>
        <v>0</v>
      </c>
    </row>
    <row r="27" spans="1:133" ht="15.75" thickBot="1" x14ac:dyDescent="0.3">
      <c r="A27" s="20"/>
      <c r="B27" s="37"/>
      <c r="C27" s="133" t="str">
        <f>"TOTAL " &amp;" " &amp; B20 &amp; " " &amp; (C20)</f>
        <v>TOTAL  01.02. Música</v>
      </c>
      <c r="D27" s="134"/>
      <c r="E27" s="135"/>
      <c r="F27" s="135"/>
      <c r="G27" s="134"/>
      <c r="H27" s="134"/>
      <c r="I27" s="135"/>
      <c r="J27" s="134"/>
      <c r="K27" s="135"/>
      <c r="L27" s="134"/>
      <c r="M27" s="141"/>
      <c r="N27" s="136">
        <f>SUM(N21:N26)</f>
        <v>0</v>
      </c>
      <c r="O27" s="136">
        <f>SUM(O21:O26)</f>
        <v>0</v>
      </c>
      <c r="P27" s="40">
        <f>SUM(P21:P26)</f>
        <v>0</v>
      </c>
      <c r="Q27" s="40">
        <f>SUM(Q21:Q26)</f>
        <v>0</v>
      </c>
      <c r="R27" s="20"/>
      <c r="S27" s="40">
        <f>SUM(S21:S26)</f>
        <v>0</v>
      </c>
      <c r="T27" s="20"/>
      <c r="U27" s="20"/>
      <c r="EC27" s="136">
        <f>SUM(EC21:EC26)</f>
        <v>0</v>
      </c>
    </row>
    <row r="28" spans="1:133" ht="15" customHeight="1" x14ac:dyDescent="0.25">
      <c r="A28" s="20"/>
      <c r="B28" s="31"/>
      <c r="C28" s="68" t="s">
        <v>242</v>
      </c>
      <c r="D28" s="69" t="str">
        <f>C5</f>
        <v>CAPÍTOL 01.- Guió, música i arxiu</v>
      </c>
      <c r="E28" s="62"/>
      <c r="F28" s="62"/>
      <c r="G28" s="43"/>
      <c r="H28" s="43"/>
      <c r="I28" s="71"/>
      <c r="J28" s="43"/>
      <c r="K28" s="71"/>
      <c r="L28" s="43"/>
      <c r="M28" s="43"/>
      <c r="N28" s="44">
        <f>(N18 + N27)</f>
        <v>0</v>
      </c>
      <c r="O28" s="44">
        <f>(O18 + O27)</f>
        <v>0</v>
      </c>
      <c r="P28" s="44">
        <f>(P18 + P27)</f>
        <v>0</v>
      </c>
      <c r="Q28" s="44">
        <f>(Q18 + Q27)</f>
        <v>0</v>
      </c>
      <c r="R28" s="20"/>
      <c r="S28" s="44">
        <f>S18+S27</f>
        <v>0</v>
      </c>
      <c r="T28" s="20"/>
      <c r="U28" s="20"/>
      <c r="EC28" s="44">
        <f>(EC18 + EC27)</f>
        <v>0</v>
      </c>
    </row>
    <row r="29" spans="1:133" x14ac:dyDescent="0.25">
      <c r="A29" s="20"/>
      <c r="B29" s="21"/>
      <c r="C29" s="21"/>
      <c r="D29" s="42"/>
      <c r="E29" s="63"/>
      <c r="F29" s="63"/>
      <c r="G29" s="20"/>
      <c r="H29" s="20"/>
      <c r="I29" s="31"/>
      <c r="J29" s="20"/>
      <c r="K29" s="31"/>
      <c r="L29" s="20"/>
      <c r="M29" s="20"/>
      <c r="N29" s="20"/>
      <c r="O29" s="20"/>
      <c r="P29" s="20"/>
      <c r="Q29" s="20"/>
      <c r="R29" s="20"/>
      <c r="S29" s="20"/>
      <c r="T29" s="20"/>
      <c r="U29" s="20"/>
      <c r="EC29" s="20"/>
    </row>
    <row r="30" spans="1:133" ht="18.75" x14ac:dyDescent="0.3">
      <c r="A30" s="21"/>
      <c r="B30" s="31"/>
      <c r="C30" s="45" t="s">
        <v>192</v>
      </c>
      <c r="D30" s="46"/>
      <c r="E30" s="64"/>
      <c r="F30" s="64"/>
      <c r="G30" s="46"/>
      <c r="H30" s="46"/>
      <c r="I30" s="64"/>
      <c r="J30" s="46"/>
      <c r="K30" s="64"/>
      <c r="L30" s="46"/>
      <c r="M30" s="46"/>
      <c r="N30" s="46"/>
      <c r="O30" s="46"/>
      <c r="P30" s="46"/>
      <c r="Q30" s="46"/>
      <c r="R30" s="46"/>
      <c r="S30" s="46"/>
      <c r="T30" s="20"/>
      <c r="U30" s="20"/>
      <c r="EC30" s="46"/>
    </row>
    <row r="31" spans="1:133" x14ac:dyDescent="0.25">
      <c r="A31" s="20"/>
      <c r="B31" s="42" t="s">
        <v>0</v>
      </c>
      <c r="C31" s="20"/>
      <c r="D31" s="38"/>
      <c r="E31" s="63"/>
      <c r="F31" s="63"/>
      <c r="G31" s="38"/>
      <c r="H31" s="38"/>
      <c r="I31" s="63"/>
      <c r="J31" s="38"/>
      <c r="K31" s="63"/>
      <c r="L31" s="38"/>
      <c r="M31" s="38"/>
      <c r="N31" s="38"/>
      <c r="O31" s="38"/>
      <c r="P31" s="38"/>
      <c r="Q31" s="38"/>
      <c r="R31" s="38"/>
      <c r="S31" s="38"/>
      <c r="T31" s="20"/>
      <c r="U31" s="20"/>
      <c r="EC31" s="38"/>
    </row>
    <row r="32" spans="1:133" x14ac:dyDescent="0.25">
      <c r="A32" s="20"/>
      <c r="B32" s="41" t="s">
        <v>18</v>
      </c>
      <c r="C32" s="34" t="s">
        <v>19</v>
      </c>
      <c r="D32" s="47"/>
      <c r="E32" s="65"/>
      <c r="F32" s="65"/>
      <c r="G32" s="47"/>
      <c r="H32" s="47"/>
      <c r="I32" s="65"/>
      <c r="J32" s="47"/>
      <c r="K32" s="65"/>
      <c r="L32" s="47"/>
      <c r="M32" s="47"/>
      <c r="N32" s="47"/>
      <c r="O32" s="47"/>
      <c r="P32" s="47"/>
      <c r="Q32" s="47"/>
      <c r="R32" s="47"/>
      <c r="S32" s="47"/>
      <c r="T32" s="20"/>
      <c r="U32" s="20"/>
      <c r="EC32" s="47"/>
    </row>
    <row r="33" spans="1:133" x14ac:dyDescent="0.25">
      <c r="A33" s="34"/>
      <c r="B33" s="160" t="s">
        <v>334</v>
      </c>
      <c r="C33" s="137" t="s">
        <v>3</v>
      </c>
      <c r="D33" s="162"/>
      <c r="E33" s="163"/>
      <c r="F33" s="164"/>
      <c r="G33" s="165"/>
      <c r="H33" s="162"/>
      <c r="I33" s="164"/>
      <c r="J33" s="162"/>
      <c r="K33" s="164"/>
      <c r="L33" s="165"/>
      <c r="M33" s="165"/>
      <c r="N33" s="167">
        <f t="shared" ref="N33:N42" si="6">(IF(G33=0,1,G33)*IF(I33=0,1,I33)*L33 )+M33*IF(G33=0,1,G33)*IF(I33=0,1,I33)</f>
        <v>0</v>
      </c>
      <c r="O33" s="168">
        <f>N33/Portada!$F$15</f>
        <v>0</v>
      </c>
      <c r="P33" s="23"/>
      <c r="Q33" s="23"/>
      <c r="R33" s="20"/>
      <c r="S33" s="94">
        <f t="shared" ref="S33:S42" si="7">M33*IF(G33=0,1,G33)*IF(I33=0,1,I33)</f>
        <v>0</v>
      </c>
      <c r="T33" s="20"/>
      <c r="U33" s="105">
        <f>IF(L33&lt;&gt;0,(M33/L33)/IF(G33=0,1,G33),0)</f>
        <v>0</v>
      </c>
      <c r="EC33" s="167">
        <f>(IF(G33=0,1,G33)*IF(I33=0,1,I33)*L33 )+M33*IF(G33=0,1,G33)*IF(I33=0,1,I33)</f>
        <v>0</v>
      </c>
    </row>
    <row r="34" spans="1:133" x14ac:dyDescent="0.25">
      <c r="A34" s="34"/>
      <c r="B34" s="153" t="s">
        <v>20</v>
      </c>
      <c r="C34" s="137"/>
      <c r="D34" s="155"/>
      <c r="E34" s="156"/>
      <c r="F34" s="157"/>
      <c r="G34" s="158"/>
      <c r="H34" s="155"/>
      <c r="I34" s="157"/>
      <c r="J34" s="155"/>
      <c r="K34" s="157"/>
      <c r="L34" s="158"/>
      <c r="M34" s="158"/>
      <c r="N34" s="151">
        <f t="shared" si="6"/>
        <v>0</v>
      </c>
      <c r="O34" s="152">
        <f>N34/Portada!$F$15</f>
        <v>0</v>
      </c>
      <c r="P34" s="23"/>
      <c r="Q34" s="23"/>
      <c r="R34" s="20"/>
      <c r="S34" s="94">
        <f t="shared" si="7"/>
        <v>0</v>
      </c>
      <c r="T34" s="20"/>
      <c r="U34" s="105">
        <f t="shared" ref="U34:U42" si="8">IF(L34&lt;&gt;0,(M34/L34)/IF(G34=0,1,G34),0)</f>
        <v>0</v>
      </c>
      <c r="EC34" s="151">
        <f t="shared" ref="EC34:EC42" si="9">(IF(G34=0,1,G34)*IF(I34=0,1,I34)*L34 )+M34*IF(G34=0,1,G34)*IF(I34=0,1,I34)</f>
        <v>0</v>
      </c>
    </row>
    <row r="35" spans="1:133" x14ac:dyDescent="0.25">
      <c r="A35" s="20"/>
      <c r="B35" s="144" t="s">
        <v>21</v>
      </c>
      <c r="C35" s="137"/>
      <c r="D35" s="146"/>
      <c r="E35" s="147"/>
      <c r="F35" s="148"/>
      <c r="G35" s="149"/>
      <c r="H35" s="146"/>
      <c r="I35" s="148"/>
      <c r="J35" s="146"/>
      <c r="K35" s="148"/>
      <c r="L35" s="149"/>
      <c r="M35" s="149"/>
      <c r="N35" s="151">
        <f t="shared" si="6"/>
        <v>0</v>
      </c>
      <c r="O35" s="152">
        <f>N35/Portada!$F$15</f>
        <v>0</v>
      </c>
      <c r="P35" s="23"/>
      <c r="Q35" s="23"/>
      <c r="R35" s="20"/>
      <c r="S35" s="94">
        <f t="shared" si="7"/>
        <v>0</v>
      </c>
      <c r="T35" s="20"/>
      <c r="U35" s="105">
        <f t="shared" si="8"/>
        <v>0</v>
      </c>
      <c r="EC35" s="151">
        <f t="shared" si="9"/>
        <v>0</v>
      </c>
    </row>
    <row r="36" spans="1:133" x14ac:dyDescent="0.25">
      <c r="A36" s="20"/>
      <c r="B36" s="153" t="s">
        <v>333</v>
      </c>
      <c r="C36" s="137"/>
      <c r="D36" s="155"/>
      <c r="E36" s="156"/>
      <c r="F36" s="157"/>
      <c r="G36" s="158"/>
      <c r="H36" s="155"/>
      <c r="I36" s="157"/>
      <c r="J36" s="155"/>
      <c r="K36" s="157"/>
      <c r="L36" s="158"/>
      <c r="M36" s="158"/>
      <c r="N36" s="151">
        <f t="shared" si="6"/>
        <v>0</v>
      </c>
      <c r="O36" s="152">
        <f>N36/Portada!$F$15</f>
        <v>0</v>
      </c>
      <c r="P36" s="23"/>
      <c r="Q36" s="23"/>
      <c r="R36" s="20"/>
      <c r="S36" s="94">
        <f t="shared" si="7"/>
        <v>0</v>
      </c>
      <c r="T36" s="20"/>
      <c r="U36" s="105">
        <f t="shared" si="8"/>
        <v>0</v>
      </c>
      <c r="EC36" s="151">
        <f t="shared" si="9"/>
        <v>0</v>
      </c>
    </row>
    <row r="37" spans="1:133" x14ac:dyDescent="0.25">
      <c r="A37" s="20"/>
      <c r="B37" s="144" t="s">
        <v>335</v>
      </c>
      <c r="C37" s="137"/>
      <c r="D37" s="146"/>
      <c r="E37" s="147"/>
      <c r="F37" s="148"/>
      <c r="G37" s="149"/>
      <c r="H37" s="146"/>
      <c r="I37" s="148"/>
      <c r="J37" s="146"/>
      <c r="K37" s="148"/>
      <c r="L37" s="149"/>
      <c r="M37" s="149"/>
      <c r="N37" s="151">
        <f t="shared" si="6"/>
        <v>0</v>
      </c>
      <c r="O37" s="152">
        <f>N37/Portada!$F$15</f>
        <v>0</v>
      </c>
      <c r="P37" s="23"/>
      <c r="Q37" s="23"/>
      <c r="R37" s="20"/>
      <c r="S37" s="94">
        <f t="shared" si="7"/>
        <v>0</v>
      </c>
      <c r="T37" s="20"/>
      <c r="U37" s="105">
        <f t="shared" si="8"/>
        <v>0</v>
      </c>
      <c r="EC37" s="151">
        <f t="shared" si="9"/>
        <v>0</v>
      </c>
    </row>
    <row r="38" spans="1:133" x14ac:dyDescent="0.25">
      <c r="A38" s="20"/>
      <c r="B38" s="153" t="s">
        <v>336</v>
      </c>
      <c r="C38" s="137"/>
      <c r="D38" s="155"/>
      <c r="E38" s="156"/>
      <c r="F38" s="157"/>
      <c r="G38" s="158"/>
      <c r="H38" s="155"/>
      <c r="I38" s="157"/>
      <c r="J38" s="155"/>
      <c r="K38" s="157"/>
      <c r="L38" s="158"/>
      <c r="M38" s="158"/>
      <c r="N38" s="151">
        <f t="shared" si="6"/>
        <v>0</v>
      </c>
      <c r="O38" s="152">
        <f>N38/Portada!$F$15</f>
        <v>0</v>
      </c>
      <c r="P38" s="23"/>
      <c r="Q38" s="23"/>
      <c r="R38" s="20"/>
      <c r="S38" s="94">
        <f t="shared" si="7"/>
        <v>0</v>
      </c>
      <c r="T38" s="20"/>
      <c r="U38" s="105">
        <f t="shared" si="8"/>
        <v>0</v>
      </c>
      <c r="EC38" s="151">
        <f t="shared" si="9"/>
        <v>0</v>
      </c>
    </row>
    <row r="39" spans="1:133" x14ac:dyDescent="0.25">
      <c r="A39" s="20"/>
      <c r="B39" s="144" t="s">
        <v>504</v>
      </c>
      <c r="C39" s="137"/>
      <c r="D39" s="146"/>
      <c r="E39" s="147"/>
      <c r="F39" s="148"/>
      <c r="G39" s="149"/>
      <c r="H39" s="146"/>
      <c r="I39" s="148"/>
      <c r="J39" s="146"/>
      <c r="K39" s="148"/>
      <c r="L39" s="149"/>
      <c r="M39" s="149"/>
      <c r="N39" s="151">
        <f t="shared" si="6"/>
        <v>0</v>
      </c>
      <c r="O39" s="152">
        <f>N39/Portada!$F$15</f>
        <v>0</v>
      </c>
      <c r="P39" s="23"/>
      <c r="Q39" s="23"/>
      <c r="R39" s="20"/>
      <c r="S39" s="94">
        <f t="shared" si="7"/>
        <v>0</v>
      </c>
      <c r="T39" s="20"/>
      <c r="U39" s="105">
        <f t="shared" si="8"/>
        <v>0</v>
      </c>
      <c r="EC39" s="151">
        <f t="shared" si="9"/>
        <v>0</v>
      </c>
    </row>
    <row r="40" spans="1:133" x14ac:dyDescent="0.25">
      <c r="A40" s="20"/>
      <c r="B40" s="153" t="s">
        <v>505</v>
      </c>
      <c r="C40" s="137"/>
      <c r="D40" s="155"/>
      <c r="E40" s="156"/>
      <c r="F40" s="157"/>
      <c r="G40" s="158"/>
      <c r="H40" s="155"/>
      <c r="I40" s="157"/>
      <c r="J40" s="155"/>
      <c r="K40" s="157"/>
      <c r="L40" s="158"/>
      <c r="M40" s="158"/>
      <c r="N40" s="151">
        <f t="shared" si="6"/>
        <v>0</v>
      </c>
      <c r="O40" s="152">
        <f>N40/Portada!$F$15</f>
        <v>0</v>
      </c>
      <c r="P40" s="23"/>
      <c r="Q40" s="23"/>
      <c r="R40" s="20"/>
      <c r="S40" s="94">
        <f t="shared" si="7"/>
        <v>0</v>
      </c>
      <c r="T40" s="20"/>
      <c r="U40" s="105">
        <f t="shared" si="8"/>
        <v>0</v>
      </c>
      <c r="EC40" s="151">
        <f t="shared" si="9"/>
        <v>0</v>
      </c>
    </row>
    <row r="41" spans="1:133" x14ac:dyDescent="0.25">
      <c r="A41" s="20"/>
      <c r="B41" s="144" t="s">
        <v>506</v>
      </c>
      <c r="C41" s="137"/>
      <c r="D41" s="146"/>
      <c r="E41" s="147"/>
      <c r="F41" s="148"/>
      <c r="G41" s="149"/>
      <c r="H41" s="146"/>
      <c r="I41" s="148"/>
      <c r="J41" s="146"/>
      <c r="K41" s="148"/>
      <c r="L41" s="149"/>
      <c r="M41" s="149"/>
      <c r="N41" s="151">
        <f t="shared" si="6"/>
        <v>0</v>
      </c>
      <c r="O41" s="152">
        <f>N41/Portada!$F$15</f>
        <v>0</v>
      </c>
      <c r="P41" s="23"/>
      <c r="Q41" s="23"/>
      <c r="R41" s="20"/>
      <c r="S41" s="94">
        <f t="shared" si="7"/>
        <v>0</v>
      </c>
      <c r="T41" s="20"/>
      <c r="U41" s="105">
        <f t="shared" si="8"/>
        <v>0</v>
      </c>
      <c r="EC41" s="151">
        <f t="shared" si="9"/>
        <v>0</v>
      </c>
    </row>
    <row r="42" spans="1:133" x14ac:dyDescent="0.25">
      <c r="A42" s="20"/>
      <c r="B42" s="153" t="s">
        <v>507</v>
      </c>
      <c r="C42" s="137"/>
      <c r="D42" s="155"/>
      <c r="E42" s="156"/>
      <c r="F42" s="157"/>
      <c r="G42" s="158"/>
      <c r="H42" s="155"/>
      <c r="I42" s="157"/>
      <c r="J42" s="155"/>
      <c r="K42" s="157"/>
      <c r="L42" s="158"/>
      <c r="M42" s="158"/>
      <c r="N42" s="151">
        <f t="shared" si="6"/>
        <v>0</v>
      </c>
      <c r="O42" s="152">
        <f>N42/Portada!$F$15</f>
        <v>0</v>
      </c>
      <c r="P42" s="23"/>
      <c r="Q42" s="23"/>
      <c r="R42" s="20"/>
      <c r="S42" s="94">
        <f t="shared" si="7"/>
        <v>0</v>
      </c>
      <c r="T42" s="20"/>
      <c r="U42" s="105">
        <f t="shared" si="8"/>
        <v>0</v>
      </c>
      <c r="EC42" s="151">
        <f t="shared" si="9"/>
        <v>0</v>
      </c>
    </row>
    <row r="43" spans="1:133" ht="15.75" thickBot="1" x14ac:dyDescent="0.3">
      <c r="A43" s="20"/>
      <c r="B43" s="37"/>
      <c r="C43" s="133" t="str">
        <f>"TOTAL " &amp;" " &amp; B32 &amp; " " &amp; (C32)</f>
        <v>TOTAL  02.01. Protagonistes</v>
      </c>
      <c r="D43" s="134"/>
      <c r="E43" s="135"/>
      <c r="F43" s="135"/>
      <c r="G43" s="134"/>
      <c r="H43" s="134"/>
      <c r="I43" s="135"/>
      <c r="J43" s="134"/>
      <c r="K43" s="135"/>
      <c r="L43" s="134"/>
      <c r="M43" s="141"/>
      <c r="N43" s="136">
        <f>SUM(N33:N42)</f>
        <v>0</v>
      </c>
      <c r="O43" s="136">
        <f>SUM(O33:O42)</f>
        <v>0</v>
      </c>
      <c r="P43" s="40">
        <f>SUM(P33:P42)</f>
        <v>0</v>
      </c>
      <c r="Q43" s="40">
        <f>SUM(Q33:Q42)</f>
        <v>0</v>
      </c>
      <c r="R43" s="20"/>
      <c r="S43" s="40">
        <f>SUM(S33:S42)</f>
        <v>0</v>
      </c>
      <c r="T43" s="20"/>
      <c r="U43" s="20"/>
      <c r="EC43" s="136">
        <f>SUM(EC33:EC42)</f>
        <v>0</v>
      </c>
    </row>
    <row r="44" spans="1:133" x14ac:dyDescent="0.25">
      <c r="A44" s="20"/>
      <c r="B44" s="42" t="s">
        <v>0</v>
      </c>
      <c r="C44" s="38"/>
      <c r="D44" s="38"/>
      <c r="E44" s="63"/>
      <c r="F44" s="63"/>
      <c r="G44" s="38"/>
      <c r="H44" s="38"/>
      <c r="I44" s="63"/>
      <c r="J44" s="38"/>
      <c r="K44" s="63"/>
      <c r="L44" s="38"/>
      <c r="M44" s="38"/>
      <c r="N44" s="38"/>
      <c r="O44" s="38"/>
      <c r="P44" s="38"/>
      <c r="Q44" s="38"/>
      <c r="R44" s="20"/>
      <c r="S44" s="20"/>
      <c r="T44" s="20"/>
      <c r="U44" s="20"/>
      <c r="EC44" s="38"/>
    </row>
    <row r="45" spans="1:133" x14ac:dyDescent="0.25">
      <c r="A45" s="20"/>
      <c r="B45" s="41" t="s">
        <v>22</v>
      </c>
      <c r="C45" s="34" t="s">
        <v>247</v>
      </c>
      <c r="D45" s="38"/>
      <c r="E45" s="63"/>
      <c r="F45" s="63"/>
      <c r="G45" s="38"/>
      <c r="H45" s="38"/>
      <c r="I45" s="63"/>
      <c r="J45" s="38"/>
      <c r="K45" s="63"/>
      <c r="L45" s="38"/>
      <c r="M45" s="38"/>
      <c r="N45" s="38"/>
      <c r="O45" s="38"/>
      <c r="P45" s="38"/>
      <c r="Q45" s="38"/>
      <c r="R45" s="38"/>
      <c r="S45" s="38"/>
      <c r="T45" s="20"/>
      <c r="U45" s="20"/>
      <c r="EC45" s="38"/>
    </row>
    <row r="46" spans="1:133" x14ac:dyDescent="0.25">
      <c r="A46" s="34"/>
      <c r="B46" s="160" t="s">
        <v>23</v>
      </c>
      <c r="C46" s="137" t="s">
        <v>3</v>
      </c>
      <c r="D46" s="162"/>
      <c r="E46" s="163"/>
      <c r="F46" s="164"/>
      <c r="G46" s="165"/>
      <c r="H46" s="162"/>
      <c r="I46" s="164"/>
      <c r="J46" s="162"/>
      <c r="K46" s="164"/>
      <c r="L46" s="165"/>
      <c r="M46" s="165"/>
      <c r="N46" s="167">
        <f t="shared" ref="N46:N60" si="10">(IF(G46=0,1,G46)*IF(I46=0,1,I46)*L46 )+M46*IF(G46=0,1,G46)*IF(I46=0,1,I46)</f>
        <v>0</v>
      </c>
      <c r="O46" s="168">
        <f>N46/Portada!$F$15</f>
        <v>0</v>
      </c>
      <c r="P46" s="23"/>
      <c r="Q46" s="23"/>
      <c r="R46" s="20"/>
      <c r="S46" s="94">
        <f t="shared" ref="S46:S60" si="11">M46*IF(G46=0,1,G46)*IF(I46=0,1,I46)</f>
        <v>0</v>
      </c>
      <c r="T46" s="20"/>
      <c r="U46" s="105">
        <f t="shared" ref="U46:U60" si="12">IF(L46&lt;&gt;0,(M46/L46)/IF(G46=0,1,G46),0)</f>
        <v>0</v>
      </c>
      <c r="EC46" s="167">
        <f>(IF(G46=0,1,G46)*IF(I46=0,1,I46)*L46 )+M46*IF(G46=0,1,G46)*IF(I46=0,1,I46)</f>
        <v>0</v>
      </c>
    </row>
    <row r="47" spans="1:133" x14ac:dyDescent="0.25">
      <c r="B47" s="153" t="s">
        <v>24</v>
      </c>
      <c r="C47" s="137"/>
      <c r="D47" s="155"/>
      <c r="E47" s="156"/>
      <c r="F47" s="157"/>
      <c r="G47" s="158"/>
      <c r="H47" s="155"/>
      <c r="I47" s="157"/>
      <c r="J47" s="155"/>
      <c r="K47" s="157"/>
      <c r="L47" s="158"/>
      <c r="M47" s="158"/>
      <c r="N47" s="151">
        <f t="shared" si="10"/>
        <v>0</v>
      </c>
      <c r="O47" s="152">
        <f>N47/Portada!$F$15</f>
        <v>0</v>
      </c>
      <c r="P47" s="23"/>
      <c r="Q47" s="23"/>
      <c r="R47" s="20"/>
      <c r="S47" s="94">
        <f t="shared" si="11"/>
        <v>0</v>
      </c>
      <c r="T47" s="20"/>
      <c r="U47" s="105">
        <f t="shared" si="12"/>
        <v>0</v>
      </c>
      <c r="EC47" s="151">
        <f t="shared" ref="EC47:EC60" si="13">(IF(G47=0,1,G47)*IF(I47=0,1,I47)*L47 )+M47*IF(G47=0,1,G47)*IF(I47=0,1,I47)</f>
        <v>0</v>
      </c>
    </row>
    <row r="48" spans="1:133" x14ac:dyDescent="0.25">
      <c r="A48" s="20"/>
      <c r="B48" s="144" t="s">
        <v>25</v>
      </c>
      <c r="C48" s="137" t="s">
        <v>3</v>
      </c>
      <c r="D48" s="146"/>
      <c r="E48" s="147"/>
      <c r="F48" s="148"/>
      <c r="G48" s="149"/>
      <c r="H48" s="146"/>
      <c r="I48" s="148"/>
      <c r="J48" s="146"/>
      <c r="K48" s="148"/>
      <c r="L48" s="149"/>
      <c r="M48" s="149"/>
      <c r="N48" s="151">
        <f t="shared" si="10"/>
        <v>0</v>
      </c>
      <c r="O48" s="152">
        <f>N48/Portada!$F$15</f>
        <v>0</v>
      </c>
      <c r="P48" s="23"/>
      <c r="Q48" s="23"/>
      <c r="R48" s="20"/>
      <c r="S48" s="94">
        <f t="shared" si="11"/>
        <v>0</v>
      </c>
      <c r="T48" s="20"/>
      <c r="U48" s="105">
        <f t="shared" si="12"/>
        <v>0</v>
      </c>
      <c r="EC48" s="151">
        <f t="shared" si="13"/>
        <v>0</v>
      </c>
    </row>
    <row r="49" spans="1:133" x14ac:dyDescent="0.25">
      <c r="A49" s="20"/>
      <c r="B49" s="153" t="s">
        <v>337</v>
      </c>
      <c r="C49" s="137"/>
      <c r="D49" s="155"/>
      <c r="E49" s="156"/>
      <c r="F49" s="157"/>
      <c r="G49" s="158"/>
      <c r="H49" s="155"/>
      <c r="I49" s="157"/>
      <c r="J49" s="155"/>
      <c r="K49" s="157"/>
      <c r="L49" s="158"/>
      <c r="M49" s="158"/>
      <c r="N49" s="151">
        <f t="shared" si="10"/>
        <v>0</v>
      </c>
      <c r="O49" s="152">
        <f>N49/Portada!$F$15</f>
        <v>0</v>
      </c>
      <c r="P49" s="23"/>
      <c r="Q49" s="23"/>
      <c r="R49" s="20"/>
      <c r="S49" s="94">
        <f t="shared" si="11"/>
        <v>0</v>
      </c>
      <c r="T49" s="20"/>
      <c r="U49" s="105">
        <f t="shared" si="12"/>
        <v>0</v>
      </c>
      <c r="EC49" s="151">
        <f t="shared" si="13"/>
        <v>0</v>
      </c>
    </row>
    <row r="50" spans="1:133" x14ac:dyDescent="0.25">
      <c r="A50" s="20"/>
      <c r="B50" s="144" t="s">
        <v>338</v>
      </c>
      <c r="C50" s="137"/>
      <c r="D50" s="146"/>
      <c r="E50" s="147"/>
      <c r="F50" s="148"/>
      <c r="G50" s="149"/>
      <c r="H50" s="146"/>
      <c r="I50" s="148"/>
      <c r="J50" s="146"/>
      <c r="K50" s="148"/>
      <c r="L50" s="149"/>
      <c r="M50" s="149"/>
      <c r="N50" s="151">
        <f t="shared" si="10"/>
        <v>0</v>
      </c>
      <c r="O50" s="152">
        <f>N50/Portada!$F$15</f>
        <v>0</v>
      </c>
      <c r="P50" s="23"/>
      <c r="Q50" s="23"/>
      <c r="R50" s="20"/>
      <c r="S50" s="94">
        <f t="shared" si="11"/>
        <v>0</v>
      </c>
      <c r="T50" s="20"/>
      <c r="U50" s="105">
        <f t="shared" si="12"/>
        <v>0</v>
      </c>
      <c r="EC50" s="151">
        <f t="shared" si="13"/>
        <v>0</v>
      </c>
    </row>
    <row r="51" spans="1:133" x14ac:dyDescent="0.25">
      <c r="A51" s="20"/>
      <c r="B51" s="153" t="s">
        <v>339</v>
      </c>
      <c r="C51" s="137"/>
      <c r="D51" s="155"/>
      <c r="E51" s="156"/>
      <c r="F51" s="157"/>
      <c r="G51" s="158"/>
      <c r="H51" s="155"/>
      <c r="I51" s="157"/>
      <c r="J51" s="155"/>
      <c r="K51" s="157"/>
      <c r="L51" s="158"/>
      <c r="M51" s="158"/>
      <c r="N51" s="151">
        <f t="shared" si="10"/>
        <v>0</v>
      </c>
      <c r="O51" s="152">
        <f>N51/Portada!$F$15</f>
        <v>0</v>
      </c>
      <c r="P51" s="23"/>
      <c r="Q51" s="23"/>
      <c r="R51" s="20"/>
      <c r="S51" s="94">
        <f t="shared" si="11"/>
        <v>0</v>
      </c>
      <c r="T51" s="20"/>
      <c r="U51" s="105">
        <f t="shared" si="12"/>
        <v>0</v>
      </c>
      <c r="EC51" s="151">
        <f t="shared" si="13"/>
        <v>0</v>
      </c>
    </row>
    <row r="52" spans="1:133" ht="15" customHeight="1" x14ac:dyDescent="0.25">
      <c r="A52" s="20"/>
      <c r="B52" s="144" t="s">
        <v>508</v>
      </c>
      <c r="C52" s="137"/>
      <c r="D52" s="146"/>
      <c r="E52" s="147"/>
      <c r="F52" s="148"/>
      <c r="G52" s="149"/>
      <c r="H52" s="146"/>
      <c r="I52" s="148"/>
      <c r="J52" s="146"/>
      <c r="K52" s="148"/>
      <c r="L52" s="149"/>
      <c r="M52" s="149"/>
      <c r="N52" s="151">
        <f t="shared" si="10"/>
        <v>0</v>
      </c>
      <c r="O52" s="152">
        <f>N52/Portada!$F$15</f>
        <v>0</v>
      </c>
      <c r="P52" s="23"/>
      <c r="Q52" s="23"/>
      <c r="R52" s="20"/>
      <c r="S52" s="94">
        <f t="shared" si="11"/>
        <v>0</v>
      </c>
      <c r="T52" s="20"/>
      <c r="U52" s="105">
        <f t="shared" si="12"/>
        <v>0</v>
      </c>
      <c r="EC52" s="151">
        <f t="shared" si="13"/>
        <v>0</v>
      </c>
    </row>
    <row r="53" spans="1:133" x14ac:dyDescent="0.25">
      <c r="A53" s="20"/>
      <c r="B53" s="153" t="s">
        <v>509</v>
      </c>
      <c r="C53" s="137"/>
      <c r="D53" s="155"/>
      <c r="E53" s="156"/>
      <c r="F53" s="157"/>
      <c r="G53" s="158"/>
      <c r="H53" s="155"/>
      <c r="I53" s="157"/>
      <c r="J53" s="155"/>
      <c r="K53" s="157"/>
      <c r="L53" s="158"/>
      <c r="M53" s="158"/>
      <c r="N53" s="151">
        <f t="shared" si="10"/>
        <v>0</v>
      </c>
      <c r="O53" s="152">
        <f>N53/Portada!$F$15</f>
        <v>0</v>
      </c>
      <c r="P53" s="23"/>
      <c r="Q53" s="23"/>
      <c r="R53" s="20"/>
      <c r="S53" s="94">
        <f t="shared" si="11"/>
        <v>0</v>
      </c>
      <c r="T53" s="20"/>
      <c r="U53" s="105">
        <f t="shared" si="12"/>
        <v>0</v>
      </c>
      <c r="EC53" s="151">
        <f t="shared" si="13"/>
        <v>0</v>
      </c>
    </row>
    <row r="54" spans="1:133" x14ac:dyDescent="0.25">
      <c r="A54" s="20"/>
      <c r="B54" s="144" t="s">
        <v>510</v>
      </c>
      <c r="C54" s="137"/>
      <c r="D54" s="146"/>
      <c r="E54" s="147"/>
      <c r="F54" s="148"/>
      <c r="G54" s="149"/>
      <c r="H54" s="146"/>
      <c r="I54" s="148"/>
      <c r="J54" s="146"/>
      <c r="K54" s="148"/>
      <c r="L54" s="149"/>
      <c r="M54" s="149"/>
      <c r="N54" s="151">
        <f t="shared" si="10"/>
        <v>0</v>
      </c>
      <c r="O54" s="152">
        <f>N54/Portada!$F$15</f>
        <v>0</v>
      </c>
      <c r="P54" s="23"/>
      <c r="Q54" s="23"/>
      <c r="R54" s="20"/>
      <c r="S54" s="94">
        <f t="shared" si="11"/>
        <v>0</v>
      </c>
      <c r="T54" s="20"/>
      <c r="U54" s="105">
        <f t="shared" si="12"/>
        <v>0</v>
      </c>
      <c r="EC54" s="151">
        <f t="shared" si="13"/>
        <v>0</v>
      </c>
    </row>
    <row r="55" spans="1:133" x14ac:dyDescent="0.25">
      <c r="A55" s="20"/>
      <c r="B55" s="153" t="s">
        <v>511</v>
      </c>
      <c r="C55" s="137"/>
      <c r="D55" s="155"/>
      <c r="E55" s="156"/>
      <c r="F55" s="157"/>
      <c r="G55" s="158"/>
      <c r="H55" s="155"/>
      <c r="I55" s="157"/>
      <c r="J55" s="155"/>
      <c r="K55" s="157"/>
      <c r="L55" s="158"/>
      <c r="M55" s="158"/>
      <c r="N55" s="151">
        <f t="shared" si="10"/>
        <v>0</v>
      </c>
      <c r="O55" s="152">
        <f>N55/Portada!$F$15</f>
        <v>0</v>
      </c>
      <c r="P55" s="23"/>
      <c r="Q55" s="23"/>
      <c r="R55" s="20"/>
      <c r="S55" s="94">
        <f t="shared" si="11"/>
        <v>0</v>
      </c>
      <c r="T55" s="20"/>
      <c r="U55" s="105">
        <f t="shared" si="12"/>
        <v>0</v>
      </c>
      <c r="EC55" s="151">
        <f t="shared" si="13"/>
        <v>0</v>
      </c>
    </row>
    <row r="56" spans="1:133" x14ac:dyDescent="0.25">
      <c r="A56" s="20"/>
      <c r="B56" s="144" t="s">
        <v>591</v>
      </c>
      <c r="C56" s="137"/>
      <c r="D56" s="146"/>
      <c r="E56" s="147"/>
      <c r="F56" s="148"/>
      <c r="G56" s="149"/>
      <c r="H56" s="146"/>
      <c r="I56" s="148"/>
      <c r="J56" s="146"/>
      <c r="K56" s="148"/>
      <c r="L56" s="149"/>
      <c r="M56" s="149"/>
      <c r="N56" s="151">
        <f t="shared" si="10"/>
        <v>0</v>
      </c>
      <c r="O56" s="152">
        <f>N56/Portada!$F$15</f>
        <v>0</v>
      </c>
      <c r="P56" s="23"/>
      <c r="Q56" s="23"/>
      <c r="R56" s="20"/>
      <c r="S56" s="94">
        <f t="shared" si="11"/>
        <v>0</v>
      </c>
      <c r="T56" s="20"/>
      <c r="U56" s="105">
        <f t="shared" si="12"/>
        <v>0</v>
      </c>
      <c r="EC56" s="151">
        <f t="shared" si="13"/>
        <v>0</v>
      </c>
    </row>
    <row r="57" spans="1:133" x14ac:dyDescent="0.25">
      <c r="A57" s="20"/>
      <c r="B57" s="153" t="s">
        <v>592</v>
      </c>
      <c r="C57" s="137"/>
      <c r="D57" s="155"/>
      <c r="E57" s="156"/>
      <c r="F57" s="157"/>
      <c r="G57" s="158"/>
      <c r="H57" s="155"/>
      <c r="I57" s="157"/>
      <c r="J57" s="155"/>
      <c r="K57" s="157"/>
      <c r="L57" s="158"/>
      <c r="M57" s="158"/>
      <c r="N57" s="151">
        <f t="shared" si="10"/>
        <v>0</v>
      </c>
      <c r="O57" s="152">
        <f>N57/Portada!$F$15</f>
        <v>0</v>
      </c>
      <c r="P57" s="23"/>
      <c r="Q57" s="23"/>
      <c r="R57" s="20"/>
      <c r="S57" s="94">
        <f t="shared" si="11"/>
        <v>0</v>
      </c>
      <c r="T57" s="20"/>
      <c r="U57" s="105">
        <f t="shared" si="12"/>
        <v>0</v>
      </c>
      <c r="EC57" s="151">
        <f t="shared" si="13"/>
        <v>0</v>
      </c>
    </row>
    <row r="58" spans="1:133" x14ac:dyDescent="0.25">
      <c r="A58" s="20"/>
      <c r="B58" s="144" t="s">
        <v>593</v>
      </c>
      <c r="C58" s="137"/>
      <c r="D58" s="146"/>
      <c r="E58" s="147"/>
      <c r="F58" s="148"/>
      <c r="G58" s="149"/>
      <c r="H58" s="146"/>
      <c r="I58" s="148"/>
      <c r="J58" s="146"/>
      <c r="K58" s="148"/>
      <c r="L58" s="149"/>
      <c r="M58" s="149"/>
      <c r="N58" s="151">
        <f t="shared" si="10"/>
        <v>0</v>
      </c>
      <c r="O58" s="152">
        <f>N58/Portada!$F$15</f>
        <v>0</v>
      </c>
      <c r="P58" s="23"/>
      <c r="Q58" s="23"/>
      <c r="R58" s="20"/>
      <c r="S58" s="94">
        <f t="shared" si="11"/>
        <v>0</v>
      </c>
      <c r="T58" s="20"/>
      <c r="U58" s="105">
        <f t="shared" si="12"/>
        <v>0</v>
      </c>
      <c r="EC58" s="151">
        <f t="shared" si="13"/>
        <v>0</v>
      </c>
    </row>
    <row r="59" spans="1:133" x14ac:dyDescent="0.25">
      <c r="A59" s="20"/>
      <c r="B59" s="153" t="s">
        <v>594</v>
      </c>
      <c r="C59" s="137"/>
      <c r="D59" s="155"/>
      <c r="E59" s="156"/>
      <c r="F59" s="157"/>
      <c r="G59" s="158"/>
      <c r="H59" s="155"/>
      <c r="I59" s="157"/>
      <c r="J59" s="155"/>
      <c r="K59" s="157"/>
      <c r="L59" s="158"/>
      <c r="M59" s="158"/>
      <c r="N59" s="151">
        <f t="shared" si="10"/>
        <v>0</v>
      </c>
      <c r="O59" s="152">
        <f>N59/Portada!$F$15</f>
        <v>0</v>
      </c>
      <c r="P59" s="23"/>
      <c r="Q59" s="23"/>
      <c r="R59" s="20"/>
      <c r="S59" s="94">
        <f t="shared" si="11"/>
        <v>0</v>
      </c>
      <c r="T59" s="20"/>
      <c r="U59" s="105">
        <f t="shared" si="12"/>
        <v>0</v>
      </c>
      <c r="EC59" s="151">
        <f t="shared" si="13"/>
        <v>0</v>
      </c>
    </row>
    <row r="60" spans="1:133" x14ac:dyDescent="0.25">
      <c r="A60" s="20"/>
      <c r="B60" s="144" t="s">
        <v>595</v>
      </c>
      <c r="C60" s="137"/>
      <c r="D60" s="146"/>
      <c r="E60" s="147"/>
      <c r="F60" s="148"/>
      <c r="G60" s="149"/>
      <c r="H60" s="146"/>
      <c r="I60" s="148"/>
      <c r="J60" s="146"/>
      <c r="K60" s="148"/>
      <c r="L60" s="149"/>
      <c r="M60" s="149"/>
      <c r="N60" s="151">
        <f t="shared" si="10"/>
        <v>0</v>
      </c>
      <c r="O60" s="152">
        <f>N60/Portada!$F$15</f>
        <v>0</v>
      </c>
      <c r="P60" s="23"/>
      <c r="Q60" s="23"/>
      <c r="R60" s="20"/>
      <c r="S60" s="94">
        <f t="shared" si="11"/>
        <v>0</v>
      </c>
      <c r="T60" s="20"/>
      <c r="U60" s="105">
        <f t="shared" si="12"/>
        <v>0</v>
      </c>
      <c r="EC60" s="151">
        <f t="shared" si="13"/>
        <v>0</v>
      </c>
    </row>
    <row r="61" spans="1:133" ht="15.75" thickBot="1" x14ac:dyDescent="0.3">
      <c r="A61" s="20"/>
      <c r="B61" s="31"/>
      <c r="C61" s="133" t="str">
        <f>"TOTAL " &amp;" " &amp; B45 &amp; " " &amp; (C45)</f>
        <v>TOTAL  02.02. Primers papers</v>
      </c>
      <c r="D61" s="134"/>
      <c r="E61" s="135"/>
      <c r="F61" s="135"/>
      <c r="G61" s="134"/>
      <c r="H61" s="134"/>
      <c r="I61" s="135"/>
      <c r="J61" s="134"/>
      <c r="K61" s="135"/>
      <c r="L61" s="134"/>
      <c r="M61" s="141"/>
      <c r="N61" s="136">
        <f>SUM(N46:N60)</f>
        <v>0</v>
      </c>
      <c r="O61" s="136">
        <f>SUM(O46:O60)</f>
        <v>0</v>
      </c>
      <c r="P61" s="40">
        <f>SUM(P46:P60)</f>
        <v>0</v>
      </c>
      <c r="Q61" s="40">
        <f>SUM(Q46:Q60)</f>
        <v>0</v>
      </c>
      <c r="R61" s="20"/>
      <c r="S61" s="40">
        <f>SUM(S46:S60)</f>
        <v>0</v>
      </c>
      <c r="T61" s="20"/>
      <c r="U61" s="20"/>
      <c r="EC61" s="136">
        <f>SUM(EC46:EC60)</f>
        <v>0</v>
      </c>
    </row>
    <row r="62" spans="1:133" x14ac:dyDescent="0.25">
      <c r="A62" s="20"/>
      <c r="B62" s="42" t="s">
        <v>0</v>
      </c>
      <c r="C62" s="38"/>
      <c r="D62" s="38"/>
      <c r="E62" s="63"/>
      <c r="F62" s="63"/>
      <c r="G62" s="38"/>
      <c r="H62" s="38"/>
      <c r="I62" s="63"/>
      <c r="J62" s="38"/>
      <c r="K62" s="63"/>
      <c r="L62" s="38"/>
      <c r="M62" s="38"/>
      <c r="N62" s="38"/>
      <c r="O62" s="38"/>
      <c r="P62" s="38"/>
      <c r="Q62" s="38"/>
      <c r="R62" s="20"/>
      <c r="S62" s="20"/>
      <c r="T62" s="20"/>
      <c r="U62" s="20"/>
      <c r="EC62" s="38"/>
    </row>
    <row r="63" spans="1:133" x14ac:dyDescent="0.25">
      <c r="A63" s="20"/>
      <c r="B63" s="41" t="s">
        <v>26</v>
      </c>
      <c r="C63" s="34" t="s">
        <v>248</v>
      </c>
      <c r="D63" s="47"/>
      <c r="E63" s="65"/>
      <c r="F63" s="65"/>
      <c r="G63" s="47"/>
      <c r="H63" s="47"/>
      <c r="I63" s="65"/>
      <c r="J63" s="47"/>
      <c r="K63" s="65"/>
      <c r="L63" s="47"/>
      <c r="M63" s="47"/>
      <c r="N63" s="47"/>
      <c r="O63" s="47"/>
      <c r="P63" s="47"/>
      <c r="Q63" s="47"/>
      <c r="R63" s="20"/>
      <c r="S63" s="20"/>
      <c r="T63" s="20"/>
      <c r="U63" s="20"/>
      <c r="EC63" s="47"/>
    </row>
    <row r="64" spans="1:133" x14ac:dyDescent="0.25">
      <c r="A64" s="34"/>
      <c r="B64" s="160" t="s">
        <v>27</v>
      </c>
      <c r="C64" s="137" t="s">
        <v>3</v>
      </c>
      <c r="D64" s="162"/>
      <c r="E64" s="163"/>
      <c r="F64" s="164"/>
      <c r="G64" s="165"/>
      <c r="H64" s="162"/>
      <c r="I64" s="164"/>
      <c r="J64" s="162"/>
      <c r="K64" s="164"/>
      <c r="L64" s="165"/>
      <c r="M64" s="165"/>
      <c r="N64" s="167">
        <f t="shared" ref="N64:N78" si="14">(IF(G64=0,1,G64)*IF(I64=0,1,I64)*L64 )+M64*IF(G64=0,1,G64)*IF(I64=0,1,I64)</f>
        <v>0</v>
      </c>
      <c r="O64" s="168">
        <f>N64/Portada!$F$15</f>
        <v>0</v>
      </c>
      <c r="P64" s="23"/>
      <c r="Q64" s="23"/>
      <c r="R64" s="20"/>
      <c r="S64" s="94">
        <f t="shared" ref="S64:S78" si="15">M64*IF(G64=0,1,G64)*IF(I64=0,1,I64)</f>
        <v>0</v>
      </c>
      <c r="T64" s="20"/>
      <c r="U64" s="105">
        <f t="shared" ref="U64:U78" si="16">IF(L64&lt;&gt;0,(M64/L64)/IF(G64=0,1,G64),0)</f>
        <v>0</v>
      </c>
      <c r="EC64" s="167">
        <f>(IF(G64=0,1,G64)*IF(I64=0,1,I64)*L64 )+M64*IF(G64=0,1,G64)*IF(I64=0,1,I64)</f>
        <v>0</v>
      </c>
    </row>
    <row r="65" spans="1:133" x14ac:dyDescent="0.25">
      <c r="B65" s="153" t="s">
        <v>28</v>
      </c>
      <c r="C65" s="137" t="s">
        <v>3</v>
      </c>
      <c r="D65" s="155"/>
      <c r="E65" s="156"/>
      <c r="F65" s="157"/>
      <c r="G65" s="158"/>
      <c r="H65" s="155"/>
      <c r="I65" s="157"/>
      <c r="J65" s="155"/>
      <c r="K65" s="157"/>
      <c r="L65" s="158"/>
      <c r="M65" s="158"/>
      <c r="N65" s="151">
        <f t="shared" si="14"/>
        <v>0</v>
      </c>
      <c r="O65" s="152">
        <f>N65/Portada!$F$15</f>
        <v>0</v>
      </c>
      <c r="P65" s="23"/>
      <c r="Q65" s="23"/>
      <c r="R65" s="20"/>
      <c r="S65" s="94">
        <f t="shared" si="15"/>
        <v>0</v>
      </c>
      <c r="T65" s="20"/>
      <c r="U65" s="105">
        <f t="shared" si="16"/>
        <v>0</v>
      </c>
      <c r="EC65" s="151">
        <f t="shared" ref="EC65:EC78" si="17">(IF(G65=0,1,G65)*IF(I65=0,1,I65)*L65 )+M65*IF(G65=0,1,G65)*IF(I65=0,1,I65)</f>
        <v>0</v>
      </c>
    </row>
    <row r="66" spans="1:133" x14ac:dyDescent="0.25">
      <c r="A66" s="20"/>
      <c r="B66" s="144" t="s">
        <v>29</v>
      </c>
      <c r="C66" s="137"/>
      <c r="D66" s="146"/>
      <c r="E66" s="147"/>
      <c r="F66" s="148"/>
      <c r="G66" s="149"/>
      <c r="H66" s="146"/>
      <c r="I66" s="148"/>
      <c r="J66" s="146"/>
      <c r="K66" s="148"/>
      <c r="L66" s="149"/>
      <c r="M66" s="149"/>
      <c r="N66" s="151">
        <f t="shared" si="14"/>
        <v>0</v>
      </c>
      <c r="O66" s="152">
        <f>N66/Portada!$F$15</f>
        <v>0</v>
      </c>
      <c r="P66" s="23"/>
      <c r="Q66" s="23"/>
      <c r="R66" s="20"/>
      <c r="S66" s="94">
        <f t="shared" si="15"/>
        <v>0</v>
      </c>
      <c r="T66" s="20"/>
      <c r="U66" s="105">
        <f t="shared" si="16"/>
        <v>0</v>
      </c>
      <c r="EC66" s="151">
        <f t="shared" si="17"/>
        <v>0</v>
      </c>
    </row>
    <row r="67" spans="1:133" x14ac:dyDescent="0.25">
      <c r="A67" s="20"/>
      <c r="B67" s="153" t="s">
        <v>340</v>
      </c>
      <c r="C67" s="137"/>
      <c r="D67" s="155"/>
      <c r="E67" s="156"/>
      <c r="F67" s="157"/>
      <c r="G67" s="158"/>
      <c r="H67" s="155"/>
      <c r="I67" s="157"/>
      <c r="J67" s="155"/>
      <c r="K67" s="157"/>
      <c r="L67" s="158"/>
      <c r="M67" s="158"/>
      <c r="N67" s="151">
        <f t="shared" si="14"/>
        <v>0</v>
      </c>
      <c r="O67" s="152">
        <f>N67/Portada!$F$15</f>
        <v>0</v>
      </c>
      <c r="P67" s="23"/>
      <c r="Q67" s="23"/>
      <c r="R67" s="20"/>
      <c r="S67" s="94">
        <f t="shared" si="15"/>
        <v>0</v>
      </c>
      <c r="T67" s="20"/>
      <c r="U67" s="105">
        <f t="shared" si="16"/>
        <v>0</v>
      </c>
      <c r="EC67" s="151">
        <f t="shared" si="17"/>
        <v>0</v>
      </c>
    </row>
    <row r="68" spans="1:133" x14ac:dyDescent="0.25">
      <c r="A68" s="20"/>
      <c r="B68" s="144" t="s">
        <v>341</v>
      </c>
      <c r="C68" s="137"/>
      <c r="D68" s="146"/>
      <c r="E68" s="147"/>
      <c r="F68" s="148"/>
      <c r="G68" s="149"/>
      <c r="H68" s="146"/>
      <c r="I68" s="148"/>
      <c r="J68" s="146"/>
      <c r="K68" s="148"/>
      <c r="L68" s="149"/>
      <c r="M68" s="149"/>
      <c r="N68" s="151">
        <f t="shared" si="14"/>
        <v>0</v>
      </c>
      <c r="O68" s="152">
        <f>N68/Portada!$F$15</f>
        <v>0</v>
      </c>
      <c r="P68" s="23"/>
      <c r="Q68" s="23"/>
      <c r="R68" s="20"/>
      <c r="S68" s="94">
        <f t="shared" si="15"/>
        <v>0</v>
      </c>
      <c r="T68" s="20"/>
      <c r="U68" s="105">
        <f t="shared" si="16"/>
        <v>0</v>
      </c>
      <c r="EC68" s="151">
        <f t="shared" si="17"/>
        <v>0</v>
      </c>
    </row>
    <row r="69" spans="1:133" x14ac:dyDescent="0.25">
      <c r="A69" s="20"/>
      <c r="B69" s="153" t="s">
        <v>342</v>
      </c>
      <c r="C69" s="137"/>
      <c r="D69" s="155"/>
      <c r="E69" s="156"/>
      <c r="F69" s="157"/>
      <c r="G69" s="158"/>
      <c r="H69" s="155"/>
      <c r="I69" s="157"/>
      <c r="J69" s="155"/>
      <c r="K69" s="157"/>
      <c r="L69" s="158"/>
      <c r="M69" s="158"/>
      <c r="N69" s="151">
        <f t="shared" si="14"/>
        <v>0</v>
      </c>
      <c r="O69" s="152">
        <f>N69/Portada!$F$15</f>
        <v>0</v>
      </c>
      <c r="P69" s="23"/>
      <c r="Q69" s="23"/>
      <c r="R69" s="20"/>
      <c r="S69" s="94">
        <f t="shared" si="15"/>
        <v>0</v>
      </c>
      <c r="T69" s="20"/>
      <c r="U69" s="105">
        <f t="shared" si="16"/>
        <v>0</v>
      </c>
      <c r="EC69" s="151">
        <f t="shared" si="17"/>
        <v>0</v>
      </c>
    </row>
    <row r="70" spans="1:133" x14ac:dyDescent="0.25">
      <c r="A70" s="20"/>
      <c r="B70" s="144" t="s">
        <v>512</v>
      </c>
      <c r="C70" s="137"/>
      <c r="D70" s="146"/>
      <c r="E70" s="147"/>
      <c r="F70" s="148"/>
      <c r="G70" s="149"/>
      <c r="H70" s="146"/>
      <c r="I70" s="148"/>
      <c r="J70" s="146"/>
      <c r="K70" s="148"/>
      <c r="L70" s="149"/>
      <c r="M70" s="149"/>
      <c r="N70" s="151">
        <f t="shared" si="14"/>
        <v>0</v>
      </c>
      <c r="O70" s="152">
        <f>N70/Portada!$F$15</f>
        <v>0</v>
      </c>
      <c r="P70" s="23"/>
      <c r="Q70" s="23"/>
      <c r="R70" s="20"/>
      <c r="S70" s="94">
        <f t="shared" si="15"/>
        <v>0</v>
      </c>
      <c r="T70" s="20"/>
      <c r="U70" s="105">
        <f t="shared" si="16"/>
        <v>0</v>
      </c>
      <c r="EC70" s="151">
        <f t="shared" si="17"/>
        <v>0</v>
      </c>
    </row>
    <row r="71" spans="1:133" x14ac:dyDescent="0.25">
      <c r="A71" s="20"/>
      <c r="B71" s="153" t="s">
        <v>513</v>
      </c>
      <c r="C71" s="137"/>
      <c r="D71" s="155"/>
      <c r="E71" s="156"/>
      <c r="F71" s="157"/>
      <c r="G71" s="158"/>
      <c r="H71" s="155"/>
      <c r="I71" s="157"/>
      <c r="J71" s="155"/>
      <c r="K71" s="157"/>
      <c r="L71" s="158"/>
      <c r="M71" s="158"/>
      <c r="N71" s="151">
        <f t="shared" si="14"/>
        <v>0</v>
      </c>
      <c r="O71" s="152">
        <f>N71/Portada!$F$15</f>
        <v>0</v>
      </c>
      <c r="P71" s="23"/>
      <c r="Q71" s="23"/>
      <c r="R71" s="20"/>
      <c r="S71" s="94">
        <f t="shared" si="15"/>
        <v>0</v>
      </c>
      <c r="T71" s="20"/>
      <c r="U71" s="105">
        <f t="shared" si="16"/>
        <v>0</v>
      </c>
      <c r="EC71" s="151">
        <f t="shared" si="17"/>
        <v>0</v>
      </c>
    </row>
    <row r="72" spans="1:133" x14ac:dyDescent="0.25">
      <c r="A72" s="20"/>
      <c r="B72" s="144" t="s">
        <v>514</v>
      </c>
      <c r="C72" s="137"/>
      <c r="D72" s="146"/>
      <c r="E72" s="147"/>
      <c r="F72" s="148"/>
      <c r="G72" s="149"/>
      <c r="H72" s="146"/>
      <c r="I72" s="148"/>
      <c r="J72" s="146"/>
      <c r="K72" s="148"/>
      <c r="L72" s="149"/>
      <c r="M72" s="149"/>
      <c r="N72" s="151">
        <f t="shared" si="14"/>
        <v>0</v>
      </c>
      <c r="O72" s="152">
        <f>N72/Portada!$F$15</f>
        <v>0</v>
      </c>
      <c r="P72" s="23"/>
      <c r="Q72" s="23"/>
      <c r="R72" s="20"/>
      <c r="S72" s="94">
        <f t="shared" si="15"/>
        <v>0</v>
      </c>
      <c r="T72" s="20"/>
      <c r="U72" s="105">
        <f t="shared" si="16"/>
        <v>0</v>
      </c>
      <c r="EC72" s="151">
        <f t="shared" si="17"/>
        <v>0</v>
      </c>
    </row>
    <row r="73" spans="1:133" x14ac:dyDescent="0.25">
      <c r="A73" s="20"/>
      <c r="B73" s="153" t="s">
        <v>515</v>
      </c>
      <c r="C73" s="137"/>
      <c r="D73" s="155"/>
      <c r="E73" s="156"/>
      <c r="F73" s="157"/>
      <c r="G73" s="158"/>
      <c r="H73" s="155"/>
      <c r="I73" s="157"/>
      <c r="J73" s="155"/>
      <c r="K73" s="155"/>
      <c r="L73" s="158"/>
      <c r="M73" s="158"/>
      <c r="N73" s="151">
        <f t="shared" si="14"/>
        <v>0</v>
      </c>
      <c r="O73" s="152">
        <f>N73/Portada!$F$15</f>
        <v>0</v>
      </c>
      <c r="P73" s="23"/>
      <c r="Q73" s="23"/>
      <c r="R73" s="20"/>
      <c r="S73" s="94">
        <f t="shared" si="15"/>
        <v>0</v>
      </c>
      <c r="T73" s="20"/>
      <c r="U73" s="105">
        <f t="shared" si="16"/>
        <v>0</v>
      </c>
      <c r="EC73" s="151">
        <f t="shared" si="17"/>
        <v>0</v>
      </c>
    </row>
    <row r="74" spans="1:133" x14ac:dyDescent="0.25">
      <c r="A74" s="20"/>
      <c r="B74" s="144" t="s">
        <v>596</v>
      </c>
      <c r="C74" s="137"/>
      <c r="D74" s="146"/>
      <c r="E74" s="147"/>
      <c r="F74" s="148"/>
      <c r="G74" s="149"/>
      <c r="H74" s="146"/>
      <c r="I74" s="148"/>
      <c r="J74" s="146"/>
      <c r="K74" s="148"/>
      <c r="L74" s="149"/>
      <c r="M74" s="149"/>
      <c r="N74" s="151">
        <f t="shared" si="14"/>
        <v>0</v>
      </c>
      <c r="O74" s="152">
        <f>N74/Portada!$F$15</f>
        <v>0</v>
      </c>
      <c r="P74" s="23"/>
      <c r="Q74" s="23"/>
      <c r="R74" s="20"/>
      <c r="S74" s="94">
        <f t="shared" si="15"/>
        <v>0</v>
      </c>
      <c r="T74" s="20"/>
      <c r="U74" s="105">
        <f t="shared" si="16"/>
        <v>0</v>
      </c>
      <c r="EC74" s="151">
        <f t="shared" si="17"/>
        <v>0</v>
      </c>
    </row>
    <row r="75" spans="1:133" x14ac:dyDescent="0.25">
      <c r="A75" s="20"/>
      <c r="B75" s="153" t="s">
        <v>597</v>
      </c>
      <c r="C75" s="137"/>
      <c r="D75" s="155"/>
      <c r="E75" s="156"/>
      <c r="F75" s="157"/>
      <c r="G75" s="158"/>
      <c r="H75" s="155"/>
      <c r="I75" s="157"/>
      <c r="J75" s="155"/>
      <c r="K75" s="157"/>
      <c r="L75" s="158"/>
      <c r="M75" s="158"/>
      <c r="N75" s="151">
        <f t="shared" si="14"/>
        <v>0</v>
      </c>
      <c r="O75" s="152">
        <f>N75/Portada!$F$15</f>
        <v>0</v>
      </c>
      <c r="P75" s="23"/>
      <c r="Q75" s="23"/>
      <c r="R75" s="20"/>
      <c r="S75" s="94">
        <f t="shared" si="15"/>
        <v>0</v>
      </c>
      <c r="T75" s="20"/>
      <c r="U75" s="105">
        <f t="shared" si="16"/>
        <v>0</v>
      </c>
      <c r="EC75" s="151">
        <f t="shared" si="17"/>
        <v>0</v>
      </c>
    </row>
    <row r="76" spans="1:133" x14ac:dyDescent="0.25">
      <c r="A76" s="20"/>
      <c r="B76" s="144" t="s">
        <v>598</v>
      </c>
      <c r="C76" s="137"/>
      <c r="D76" s="146"/>
      <c r="E76" s="147"/>
      <c r="F76" s="148"/>
      <c r="G76" s="149"/>
      <c r="H76" s="146"/>
      <c r="I76" s="148"/>
      <c r="J76" s="146"/>
      <c r="K76" s="148"/>
      <c r="L76" s="149"/>
      <c r="M76" s="149"/>
      <c r="N76" s="151">
        <f t="shared" si="14"/>
        <v>0</v>
      </c>
      <c r="O76" s="152">
        <f>N76/Portada!$F$15</f>
        <v>0</v>
      </c>
      <c r="P76" s="23"/>
      <c r="Q76" s="23"/>
      <c r="R76" s="20"/>
      <c r="S76" s="94">
        <f t="shared" si="15"/>
        <v>0</v>
      </c>
      <c r="T76" s="20"/>
      <c r="U76" s="105">
        <f t="shared" si="16"/>
        <v>0</v>
      </c>
      <c r="EC76" s="151">
        <f t="shared" si="17"/>
        <v>0</v>
      </c>
    </row>
    <row r="77" spans="1:133" x14ac:dyDescent="0.25">
      <c r="A77" s="20"/>
      <c r="B77" s="153" t="s">
        <v>599</v>
      </c>
      <c r="C77" s="137"/>
      <c r="D77" s="155"/>
      <c r="E77" s="156"/>
      <c r="F77" s="157"/>
      <c r="G77" s="158"/>
      <c r="H77" s="155"/>
      <c r="I77" s="157"/>
      <c r="J77" s="155"/>
      <c r="K77" s="157"/>
      <c r="L77" s="158"/>
      <c r="M77" s="158"/>
      <c r="N77" s="151">
        <f t="shared" si="14"/>
        <v>0</v>
      </c>
      <c r="O77" s="152">
        <f>N77/Portada!$F$15</f>
        <v>0</v>
      </c>
      <c r="P77" s="23"/>
      <c r="Q77" s="23"/>
      <c r="R77" s="20"/>
      <c r="S77" s="94">
        <f t="shared" si="15"/>
        <v>0</v>
      </c>
      <c r="T77" s="20"/>
      <c r="U77" s="105">
        <f t="shared" si="16"/>
        <v>0</v>
      </c>
      <c r="EC77" s="151">
        <f t="shared" si="17"/>
        <v>0</v>
      </c>
    </row>
    <row r="78" spans="1:133" x14ac:dyDescent="0.25">
      <c r="A78" s="20"/>
      <c r="B78" s="144" t="s">
        <v>600</v>
      </c>
      <c r="C78" s="137"/>
      <c r="D78" s="146"/>
      <c r="E78" s="147"/>
      <c r="F78" s="148"/>
      <c r="G78" s="149"/>
      <c r="H78" s="146"/>
      <c r="I78" s="148"/>
      <c r="J78" s="146"/>
      <c r="K78" s="148"/>
      <c r="L78" s="149"/>
      <c r="M78" s="149"/>
      <c r="N78" s="151">
        <f t="shared" si="14"/>
        <v>0</v>
      </c>
      <c r="O78" s="152">
        <f>N78/Portada!$F$15</f>
        <v>0</v>
      </c>
      <c r="P78" s="23"/>
      <c r="Q78" s="23"/>
      <c r="R78" s="20"/>
      <c r="S78" s="94">
        <f t="shared" si="15"/>
        <v>0</v>
      </c>
      <c r="T78" s="20"/>
      <c r="U78" s="105">
        <f t="shared" si="16"/>
        <v>0</v>
      </c>
      <c r="EC78" s="151">
        <f t="shared" si="17"/>
        <v>0</v>
      </c>
    </row>
    <row r="79" spans="1:133" ht="15.75" thickBot="1" x14ac:dyDescent="0.3">
      <c r="A79" s="20"/>
      <c r="B79" s="20"/>
      <c r="C79" s="133" t="str">
        <f>"TOTAL " &amp;" " &amp; B63 &amp; " " &amp; (C63)</f>
        <v>TOTAL  02.03. Segons papers</v>
      </c>
      <c r="D79" s="134"/>
      <c r="E79" s="135"/>
      <c r="F79" s="135"/>
      <c r="G79" s="134"/>
      <c r="H79" s="134"/>
      <c r="I79" s="135"/>
      <c r="J79" s="134"/>
      <c r="K79" s="135"/>
      <c r="L79" s="134"/>
      <c r="M79" s="141"/>
      <c r="N79" s="136">
        <f>SUM(N64:N78)</f>
        <v>0</v>
      </c>
      <c r="O79" s="136">
        <f>SUM(O64:O78)</f>
        <v>0</v>
      </c>
      <c r="P79" s="40">
        <f>SUM(P64:P78)</f>
        <v>0</v>
      </c>
      <c r="Q79" s="40">
        <f>SUM(Q64:Q78)</f>
        <v>0</v>
      </c>
      <c r="R79" s="20"/>
      <c r="S79" s="40">
        <f>SUM(S64:S78)</f>
        <v>0</v>
      </c>
      <c r="T79" s="20"/>
      <c r="U79" s="20"/>
      <c r="EC79" s="136">
        <f>SUM(EC64:EC78)</f>
        <v>0</v>
      </c>
    </row>
    <row r="80" spans="1:133" x14ac:dyDescent="0.25">
      <c r="A80" s="20"/>
      <c r="B80" s="42" t="s">
        <v>0</v>
      </c>
      <c r="C80" s="38"/>
      <c r="D80" s="38"/>
      <c r="E80" s="63"/>
      <c r="F80" s="63"/>
      <c r="G80" s="38"/>
      <c r="H80" s="38"/>
      <c r="I80" s="63"/>
      <c r="J80" s="38"/>
      <c r="K80" s="63"/>
      <c r="L80" s="38"/>
      <c r="M80" s="38"/>
      <c r="N80" s="38"/>
      <c r="O80" s="38"/>
      <c r="P80" s="38"/>
      <c r="Q80" s="38"/>
      <c r="R80" s="20"/>
      <c r="S80" s="20"/>
      <c r="T80" s="20"/>
      <c r="U80" s="20"/>
      <c r="EC80" s="38"/>
    </row>
    <row r="81" spans="1:133" x14ac:dyDescent="0.25">
      <c r="A81" s="20"/>
      <c r="B81" s="41" t="s">
        <v>30</v>
      </c>
      <c r="C81" s="34" t="s">
        <v>249</v>
      </c>
      <c r="D81" s="42"/>
      <c r="E81" s="66"/>
      <c r="F81" s="66"/>
      <c r="G81" s="51"/>
      <c r="H81" s="51"/>
      <c r="I81" s="66"/>
      <c r="J81" s="51"/>
      <c r="K81" s="66"/>
      <c r="L81" s="51"/>
      <c r="M81" s="51"/>
      <c r="N81" s="51"/>
      <c r="O81" s="51"/>
      <c r="P81" s="51"/>
      <c r="Q81" s="51"/>
      <c r="R81" s="51"/>
      <c r="S81" s="51"/>
      <c r="T81" s="20"/>
      <c r="U81" s="20"/>
      <c r="EC81" s="51"/>
    </row>
    <row r="82" spans="1:133" x14ac:dyDescent="0.25">
      <c r="A82" s="34"/>
      <c r="B82" s="160" t="s">
        <v>31</v>
      </c>
      <c r="C82" s="137"/>
      <c r="D82" s="162"/>
      <c r="E82" s="163"/>
      <c r="F82" s="164"/>
      <c r="G82" s="165"/>
      <c r="H82" s="162"/>
      <c r="I82" s="164"/>
      <c r="J82" s="162"/>
      <c r="K82" s="164"/>
      <c r="L82" s="165"/>
      <c r="M82" s="165"/>
      <c r="N82" s="167">
        <f t="shared" ref="N82:N96" si="18">(IF(G82=0,1,G82)*IF(I82=0,1,I82)*L82 )+M82*IF(G82=0,1,G82)*IF(I82=0,1,I82)</f>
        <v>0</v>
      </c>
      <c r="O82" s="168">
        <f>N82/Portada!$F$15</f>
        <v>0</v>
      </c>
      <c r="P82" s="23"/>
      <c r="Q82" s="23"/>
      <c r="R82" s="20"/>
      <c r="S82" s="94">
        <f t="shared" ref="S82:S96" si="19">M82*IF(G82=0,1,G82)*IF(I82=0,1,I82)</f>
        <v>0</v>
      </c>
      <c r="T82" s="20"/>
      <c r="U82" s="105">
        <f t="shared" ref="U82:U96" si="20">IF(L82&lt;&gt;0,(M82/L82)/IF(G82=0,1,G82),0)</f>
        <v>0</v>
      </c>
      <c r="EC82" s="167">
        <f>(IF(G82=0,1,G82)*IF(I82=0,1,I82)*L82 )+M82*IF(G82=0,1,G82)*IF(I82=0,1,I82)</f>
        <v>0</v>
      </c>
    </row>
    <row r="83" spans="1:133" x14ac:dyDescent="0.25">
      <c r="B83" s="153" t="s">
        <v>32</v>
      </c>
      <c r="C83" s="137"/>
      <c r="D83" s="155"/>
      <c r="E83" s="156"/>
      <c r="F83" s="157"/>
      <c r="G83" s="158"/>
      <c r="H83" s="155"/>
      <c r="I83" s="157"/>
      <c r="J83" s="155"/>
      <c r="K83" s="157"/>
      <c r="L83" s="158"/>
      <c r="M83" s="158"/>
      <c r="N83" s="151">
        <f t="shared" si="18"/>
        <v>0</v>
      </c>
      <c r="O83" s="152">
        <f>N83/Portada!$F$15</f>
        <v>0</v>
      </c>
      <c r="P83" s="23"/>
      <c r="Q83" s="23"/>
      <c r="R83" s="20"/>
      <c r="S83" s="94">
        <f t="shared" si="19"/>
        <v>0</v>
      </c>
      <c r="T83" s="20"/>
      <c r="U83" s="105">
        <f t="shared" si="20"/>
        <v>0</v>
      </c>
      <c r="EC83" s="151">
        <f t="shared" ref="EC83:EC96" si="21">(IF(G83=0,1,G83)*IF(I83=0,1,I83)*L83 )+M83*IF(G83=0,1,G83)*IF(I83=0,1,I83)</f>
        <v>0</v>
      </c>
    </row>
    <row r="84" spans="1:133" x14ac:dyDescent="0.25">
      <c r="A84" s="34"/>
      <c r="B84" s="144" t="s">
        <v>343</v>
      </c>
      <c r="C84" s="137"/>
      <c r="D84" s="146"/>
      <c r="E84" s="147"/>
      <c r="F84" s="148"/>
      <c r="G84" s="149"/>
      <c r="H84" s="146"/>
      <c r="I84" s="148"/>
      <c r="J84" s="146"/>
      <c r="K84" s="148"/>
      <c r="L84" s="149"/>
      <c r="M84" s="149"/>
      <c r="N84" s="151">
        <f t="shared" si="18"/>
        <v>0</v>
      </c>
      <c r="O84" s="152">
        <f>N84/Portada!$F$15</f>
        <v>0</v>
      </c>
      <c r="P84" s="23"/>
      <c r="Q84" s="23"/>
      <c r="R84" s="20"/>
      <c r="S84" s="94">
        <f t="shared" si="19"/>
        <v>0</v>
      </c>
      <c r="T84" s="20"/>
      <c r="U84" s="105">
        <f t="shared" si="20"/>
        <v>0</v>
      </c>
      <c r="EC84" s="151">
        <f t="shared" si="21"/>
        <v>0</v>
      </c>
    </row>
    <row r="85" spans="1:133" x14ac:dyDescent="0.25">
      <c r="A85" s="34"/>
      <c r="B85" s="153" t="s">
        <v>344</v>
      </c>
      <c r="C85" s="137"/>
      <c r="D85" s="155"/>
      <c r="E85" s="156"/>
      <c r="F85" s="157"/>
      <c r="G85" s="158"/>
      <c r="H85" s="155"/>
      <c r="I85" s="157"/>
      <c r="J85" s="155"/>
      <c r="K85" s="157"/>
      <c r="L85" s="158"/>
      <c r="M85" s="158"/>
      <c r="N85" s="151">
        <f t="shared" si="18"/>
        <v>0</v>
      </c>
      <c r="O85" s="152">
        <f>N85/Portada!$F$15</f>
        <v>0</v>
      </c>
      <c r="P85" s="23"/>
      <c r="Q85" s="23"/>
      <c r="R85" s="20"/>
      <c r="S85" s="94">
        <f t="shared" si="19"/>
        <v>0</v>
      </c>
      <c r="T85" s="20"/>
      <c r="U85" s="105">
        <f t="shared" si="20"/>
        <v>0</v>
      </c>
      <c r="EC85" s="151">
        <f t="shared" si="21"/>
        <v>0</v>
      </c>
    </row>
    <row r="86" spans="1:133" x14ac:dyDescent="0.25">
      <c r="A86" s="34"/>
      <c r="B86" s="144" t="s">
        <v>345</v>
      </c>
      <c r="C86" s="137"/>
      <c r="D86" s="146"/>
      <c r="E86" s="147"/>
      <c r="F86" s="148"/>
      <c r="G86" s="149"/>
      <c r="H86" s="146"/>
      <c r="I86" s="148"/>
      <c r="J86" s="146"/>
      <c r="K86" s="148"/>
      <c r="L86" s="149"/>
      <c r="M86" s="149"/>
      <c r="N86" s="151">
        <f t="shared" si="18"/>
        <v>0</v>
      </c>
      <c r="O86" s="152">
        <f>N86/Portada!$F$15</f>
        <v>0</v>
      </c>
      <c r="P86" s="23"/>
      <c r="Q86" s="23"/>
      <c r="R86" s="20"/>
      <c r="S86" s="94">
        <f t="shared" si="19"/>
        <v>0</v>
      </c>
      <c r="T86" s="20"/>
      <c r="U86" s="105">
        <f t="shared" si="20"/>
        <v>0</v>
      </c>
      <c r="EC86" s="151">
        <f t="shared" si="21"/>
        <v>0</v>
      </c>
    </row>
    <row r="87" spans="1:133" x14ac:dyDescent="0.25">
      <c r="A87" s="34"/>
      <c r="B87" s="153" t="s">
        <v>346</v>
      </c>
      <c r="C87" s="137"/>
      <c r="D87" s="155"/>
      <c r="E87" s="156"/>
      <c r="F87" s="157"/>
      <c r="G87" s="158"/>
      <c r="H87" s="155"/>
      <c r="I87" s="157"/>
      <c r="J87" s="155"/>
      <c r="K87" s="157"/>
      <c r="L87" s="158"/>
      <c r="M87" s="158"/>
      <c r="N87" s="151">
        <f t="shared" si="18"/>
        <v>0</v>
      </c>
      <c r="O87" s="152">
        <f>N87/Portada!$F$15</f>
        <v>0</v>
      </c>
      <c r="P87" s="23"/>
      <c r="Q87" s="23"/>
      <c r="R87" s="20"/>
      <c r="S87" s="94">
        <f t="shared" si="19"/>
        <v>0</v>
      </c>
      <c r="T87" s="20"/>
      <c r="U87" s="105">
        <f t="shared" si="20"/>
        <v>0</v>
      </c>
      <c r="EC87" s="151">
        <f t="shared" si="21"/>
        <v>0</v>
      </c>
    </row>
    <row r="88" spans="1:133" x14ac:dyDescent="0.25">
      <c r="A88" s="34"/>
      <c r="B88" s="144" t="s">
        <v>516</v>
      </c>
      <c r="C88" s="137"/>
      <c r="D88" s="146"/>
      <c r="E88" s="147"/>
      <c r="F88" s="148"/>
      <c r="G88" s="149"/>
      <c r="H88" s="146"/>
      <c r="I88" s="148"/>
      <c r="J88" s="146"/>
      <c r="K88" s="148"/>
      <c r="L88" s="149"/>
      <c r="M88" s="149"/>
      <c r="N88" s="151">
        <f t="shared" si="18"/>
        <v>0</v>
      </c>
      <c r="O88" s="152">
        <f>N88/Portada!$F$15</f>
        <v>0</v>
      </c>
      <c r="P88" s="23"/>
      <c r="Q88" s="23"/>
      <c r="R88" s="20"/>
      <c r="S88" s="94">
        <f t="shared" si="19"/>
        <v>0</v>
      </c>
      <c r="T88" s="20"/>
      <c r="U88" s="105">
        <f t="shared" si="20"/>
        <v>0</v>
      </c>
      <c r="EC88" s="151">
        <f t="shared" si="21"/>
        <v>0</v>
      </c>
    </row>
    <row r="89" spans="1:133" x14ac:dyDescent="0.25">
      <c r="A89" s="34"/>
      <c r="B89" s="153" t="s">
        <v>517</v>
      </c>
      <c r="C89" s="137"/>
      <c r="D89" s="155"/>
      <c r="E89" s="156"/>
      <c r="F89" s="157"/>
      <c r="G89" s="158"/>
      <c r="H89" s="155"/>
      <c r="I89" s="157"/>
      <c r="J89" s="155"/>
      <c r="K89" s="157"/>
      <c r="L89" s="158"/>
      <c r="M89" s="158"/>
      <c r="N89" s="151">
        <f t="shared" si="18"/>
        <v>0</v>
      </c>
      <c r="O89" s="152">
        <f>N89/Portada!$F$15</f>
        <v>0</v>
      </c>
      <c r="P89" s="23"/>
      <c r="Q89" s="23"/>
      <c r="R89" s="20"/>
      <c r="S89" s="94">
        <f t="shared" si="19"/>
        <v>0</v>
      </c>
      <c r="T89" s="20"/>
      <c r="U89" s="105">
        <f t="shared" si="20"/>
        <v>0</v>
      </c>
      <c r="EC89" s="151">
        <f t="shared" si="21"/>
        <v>0</v>
      </c>
    </row>
    <row r="90" spans="1:133" x14ac:dyDescent="0.25">
      <c r="A90" s="34"/>
      <c r="B90" s="144" t="s">
        <v>518</v>
      </c>
      <c r="C90" s="137"/>
      <c r="D90" s="146"/>
      <c r="E90" s="147"/>
      <c r="F90" s="148"/>
      <c r="G90" s="149"/>
      <c r="H90" s="146"/>
      <c r="I90" s="148"/>
      <c r="J90" s="146"/>
      <c r="K90" s="148"/>
      <c r="L90" s="149"/>
      <c r="M90" s="149"/>
      <c r="N90" s="151">
        <f t="shared" si="18"/>
        <v>0</v>
      </c>
      <c r="O90" s="152">
        <f>N90/Portada!$F$15</f>
        <v>0</v>
      </c>
      <c r="P90" s="23"/>
      <c r="Q90" s="23"/>
      <c r="R90" s="20"/>
      <c r="S90" s="94">
        <f t="shared" si="19"/>
        <v>0</v>
      </c>
      <c r="T90" s="20"/>
      <c r="U90" s="105">
        <f t="shared" si="20"/>
        <v>0</v>
      </c>
      <c r="EC90" s="151">
        <f t="shared" si="21"/>
        <v>0</v>
      </c>
    </row>
    <row r="91" spans="1:133" x14ac:dyDescent="0.25">
      <c r="A91" s="34"/>
      <c r="B91" s="153" t="s">
        <v>501</v>
      </c>
      <c r="C91" s="137"/>
      <c r="D91" s="155"/>
      <c r="E91" s="156"/>
      <c r="F91" s="157"/>
      <c r="G91" s="158"/>
      <c r="H91" s="155"/>
      <c r="I91" s="157"/>
      <c r="J91" s="155"/>
      <c r="K91" s="155"/>
      <c r="L91" s="158"/>
      <c r="M91" s="158"/>
      <c r="N91" s="151">
        <f t="shared" si="18"/>
        <v>0</v>
      </c>
      <c r="O91" s="152">
        <f>N91/Portada!$F$15</f>
        <v>0</v>
      </c>
      <c r="P91" s="23"/>
      <c r="Q91" s="23"/>
      <c r="R91" s="20"/>
      <c r="S91" s="94">
        <f t="shared" si="19"/>
        <v>0</v>
      </c>
      <c r="T91" s="20"/>
      <c r="U91" s="105">
        <f t="shared" si="20"/>
        <v>0</v>
      </c>
      <c r="EC91" s="151">
        <f t="shared" si="21"/>
        <v>0</v>
      </c>
    </row>
    <row r="92" spans="1:133" x14ac:dyDescent="0.25">
      <c r="A92" s="34"/>
      <c r="B92" s="144" t="s">
        <v>601</v>
      </c>
      <c r="C92" s="137"/>
      <c r="D92" s="146"/>
      <c r="E92" s="147"/>
      <c r="F92" s="148"/>
      <c r="G92" s="149"/>
      <c r="H92" s="146"/>
      <c r="I92" s="148"/>
      <c r="J92" s="146"/>
      <c r="K92" s="148"/>
      <c r="L92" s="149"/>
      <c r="M92" s="149"/>
      <c r="N92" s="151">
        <f t="shared" si="18"/>
        <v>0</v>
      </c>
      <c r="O92" s="152">
        <f>N92/Portada!$F$15</f>
        <v>0</v>
      </c>
      <c r="P92" s="23"/>
      <c r="Q92" s="23"/>
      <c r="R92" s="20"/>
      <c r="S92" s="94">
        <f t="shared" si="19"/>
        <v>0</v>
      </c>
      <c r="T92" s="20"/>
      <c r="U92" s="105">
        <f t="shared" si="20"/>
        <v>0</v>
      </c>
      <c r="EC92" s="151">
        <f t="shared" si="21"/>
        <v>0</v>
      </c>
    </row>
    <row r="93" spans="1:133" x14ac:dyDescent="0.25">
      <c r="A93" s="34"/>
      <c r="B93" s="153" t="s">
        <v>602</v>
      </c>
      <c r="C93" s="137"/>
      <c r="D93" s="155"/>
      <c r="E93" s="156"/>
      <c r="F93" s="157"/>
      <c r="G93" s="158"/>
      <c r="H93" s="155"/>
      <c r="I93" s="157"/>
      <c r="J93" s="155"/>
      <c r="K93" s="157"/>
      <c r="L93" s="158"/>
      <c r="M93" s="158"/>
      <c r="N93" s="151">
        <f t="shared" si="18"/>
        <v>0</v>
      </c>
      <c r="O93" s="152">
        <f>N93/Portada!$F$15</f>
        <v>0</v>
      </c>
      <c r="P93" s="23"/>
      <c r="Q93" s="23"/>
      <c r="R93" s="20"/>
      <c r="S93" s="94">
        <f t="shared" si="19"/>
        <v>0</v>
      </c>
      <c r="T93" s="20"/>
      <c r="U93" s="105">
        <f t="shared" si="20"/>
        <v>0</v>
      </c>
      <c r="EC93" s="151">
        <f t="shared" si="21"/>
        <v>0</v>
      </c>
    </row>
    <row r="94" spans="1:133" x14ac:dyDescent="0.25">
      <c r="A94" s="34"/>
      <c r="B94" s="144" t="s">
        <v>603</v>
      </c>
      <c r="C94" s="137"/>
      <c r="D94" s="146"/>
      <c r="E94" s="147"/>
      <c r="F94" s="148"/>
      <c r="G94" s="149"/>
      <c r="H94" s="146"/>
      <c r="I94" s="148"/>
      <c r="J94" s="146"/>
      <c r="K94" s="148"/>
      <c r="L94" s="149"/>
      <c r="M94" s="149"/>
      <c r="N94" s="151">
        <f t="shared" si="18"/>
        <v>0</v>
      </c>
      <c r="O94" s="152">
        <f>N94/Portada!$F$15</f>
        <v>0</v>
      </c>
      <c r="P94" s="23"/>
      <c r="Q94" s="23"/>
      <c r="R94" s="20"/>
      <c r="S94" s="94">
        <f t="shared" si="19"/>
        <v>0</v>
      </c>
      <c r="T94" s="20"/>
      <c r="U94" s="105">
        <f t="shared" si="20"/>
        <v>0</v>
      </c>
      <c r="EC94" s="151">
        <f t="shared" si="21"/>
        <v>0</v>
      </c>
    </row>
    <row r="95" spans="1:133" x14ac:dyDescent="0.25">
      <c r="A95" s="34"/>
      <c r="B95" s="153" t="s">
        <v>604</v>
      </c>
      <c r="C95" s="137"/>
      <c r="D95" s="155"/>
      <c r="E95" s="156"/>
      <c r="F95" s="157"/>
      <c r="G95" s="158"/>
      <c r="H95" s="155"/>
      <c r="I95" s="157"/>
      <c r="J95" s="155"/>
      <c r="K95" s="157"/>
      <c r="L95" s="158"/>
      <c r="M95" s="158"/>
      <c r="N95" s="151">
        <f t="shared" si="18"/>
        <v>0</v>
      </c>
      <c r="O95" s="152">
        <f>N95/Portada!$F$15</f>
        <v>0</v>
      </c>
      <c r="P95" s="23"/>
      <c r="Q95" s="23"/>
      <c r="R95" s="20"/>
      <c r="S95" s="94">
        <f t="shared" si="19"/>
        <v>0</v>
      </c>
      <c r="T95" s="20"/>
      <c r="U95" s="105">
        <f t="shared" si="20"/>
        <v>0</v>
      </c>
      <c r="EC95" s="151">
        <f t="shared" si="21"/>
        <v>0</v>
      </c>
    </row>
    <row r="96" spans="1:133" x14ac:dyDescent="0.25">
      <c r="A96" s="34"/>
      <c r="B96" s="144" t="s">
        <v>605</v>
      </c>
      <c r="C96" s="137"/>
      <c r="D96" s="146"/>
      <c r="E96" s="147"/>
      <c r="F96" s="148"/>
      <c r="G96" s="149"/>
      <c r="H96" s="146"/>
      <c r="I96" s="148"/>
      <c r="J96" s="146"/>
      <c r="K96" s="148"/>
      <c r="L96" s="149"/>
      <c r="M96" s="149"/>
      <c r="N96" s="151">
        <f t="shared" si="18"/>
        <v>0</v>
      </c>
      <c r="O96" s="152">
        <f>N96/Portada!$F$15</f>
        <v>0</v>
      </c>
      <c r="P96" s="23"/>
      <c r="Q96" s="23"/>
      <c r="R96" s="20"/>
      <c r="S96" s="94">
        <f t="shared" si="19"/>
        <v>0</v>
      </c>
      <c r="T96" s="20"/>
      <c r="U96" s="105">
        <f t="shared" si="20"/>
        <v>0</v>
      </c>
      <c r="EC96" s="151">
        <f t="shared" si="21"/>
        <v>0</v>
      </c>
    </row>
    <row r="97" spans="1:133" ht="15.75" thickBot="1" x14ac:dyDescent="0.3">
      <c r="A97" s="34"/>
      <c r="B97" s="37"/>
      <c r="C97" s="133" t="str">
        <f>"TOTAL " &amp;" " &amp; B81 &amp; " " &amp; (C81)</f>
        <v>TOTAL  02.04. Repartiment</v>
      </c>
      <c r="D97" s="134"/>
      <c r="E97" s="135"/>
      <c r="F97" s="135"/>
      <c r="G97" s="134"/>
      <c r="H97" s="134"/>
      <c r="I97" s="135"/>
      <c r="J97" s="134"/>
      <c r="K97" s="135"/>
      <c r="L97" s="134"/>
      <c r="M97" s="141"/>
      <c r="N97" s="136">
        <f>SUM(N82:N96)</f>
        <v>0</v>
      </c>
      <c r="O97" s="136">
        <f>SUM(O82:O96)</f>
        <v>0</v>
      </c>
      <c r="P97" s="40">
        <f>SUM(P82:P96)</f>
        <v>0</v>
      </c>
      <c r="Q97" s="40">
        <f>SUM(Q82:Q96)</f>
        <v>0</v>
      </c>
      <c r="R97" s="20"/>
      <c r="S97" s="40">
        <f>SUM(S82:S96)</f>
        <v>0</v>
      </c>
      <c r="T97" s="20"/>
      <c r="U97" s="20"/>
      <c r="EC97" s="136">
        <f>SUM(EC82:EC96)</f>
        <v>0</v>
      </c>
    </row>
    <row r="98" spans="1:133" x14ac:dyDescent="0.25">
      <c r="A98" s="20"/>
      <c r="B98" s="42" t="s">
        <v>0</v>
      </c>
      <c r="C98" s="38"/>
      <c r="D98" s="38"/>
      <c r="E98" s="63"/>
      <c r="F98" s="63"/>
      <c r="G98" s="38"/>
      <c r="H98" s="38"/>
      <c r="I98" s="63"/>
      <c r="J98" s="38"/>
      <c r="K98" s="63"/>
      <c r="L98" s="38"/>
      <c r="M98" s="38"/>
      <c r="N98" s="38"/>
      <c r="O98" s="38"/>
      <c r="P98" s="38"/>
      <c r="Q98" s="38"/>
      <c r="R98" s="20"/>
      <c r="S98" s="20"/>
      <c r="T98" s="20"/>
      <c r="U98" s="20"/>
      <c r="EC98" s="38"/>
    </row>
    <row r="99" spans="1:133" x14ac:dyDescent="0.25">
      <c r="A99" s="20"/>
      <c r="B99" s="41" t="s">
        <v>33</v>
      </c>
      <c r="C99" s="34" t="s">
        <v>250</v>
      </c>
      <c r="D99" s="42"/>
      <c r="E99" s="65"/>
      <c r="F99" s="65"/>
      <c r="G99" s="47"/>
      <c r="H99" s="47"/>
      <c r="I99" s="65"/>
      <c r="J99" s="47"/>
      <c r="K99" s="65"/>
      <c r="L99" s="47"/>
      <c r="M99" s="47"/>
      <c r="N99" s="47"/>
      <c r="O99" s="47"/>
      <c r="P99" s="47"/>
      <c r="Q99" s="47"/>
      <c r="R99" s="20"/>
      <c r="S99" s="20"/>
      <c r="T99" s="20"/>
      <c r="U99" s="20"/>
      <c r="EC99" s="47"/>
    </row>
    <row r="100" spans="1:133" x14ac:dyDescent="0.25">
      <c r="A100" s="34"/>
      <c r="B100" s="160" t="s">
        <v>35</v>
      </c>
      <c r="C100" s="137"/>
      <c r="D100" s="162"/>
      <c r="E100" s="163"/>
      <c r="F100" s="164"/>
      <c r="G100" s="165"/>
      <c r="H100" s="162"/>
      <c r="I100" s="164"/>
      <c r="J100" s="162"/>
      <c r="K100" s="164"/>
      <c r="L100" s="165"/>
      <c r="M100" s="165"/>
      <c r="N100" s="167">
        <f t="shared" ref="N100:N114" si="22">(IF(G100=0,1,G100)*IF(I100=0,1,I100)*L100 )+M100*IF(G100=0,1,G100)*IF(I100=0,1,I100)</f>
        <v>0</v>
      </c>
      <c r="O100" s="168">
        <f>N100/Portada!$F$15</f>
        <v>0</v>
      </c>
      <c r="P100" s="23"/>
      <c r="Q100" s="23"/>
      <c r="R100" s="20"/>
      <c r="S100" s="94">
        <f t="shared" ref="S100:S114" si="23">M100*IF(G100=0,1,G100)*IF(I100=0,1,I100)</f>
        <v>0</v>
      </c>
      <c r="T100" s="20"/>
      <c r="U100" s="105">
        <f t="shared" ref="U100:U114" si="24">IF(L100&lt;&gt;0,(M100/L100)/IF(G100=0,1,G100),0)</f>
        <v>0</v>
      </c>
      <c r="EC100" s="167">
        <f>(IF(G100=0,1,G100)*IF(I100=0,1,I100)*L100 )+M100*IF(G100=0,1,G100)*IF(I100=0,1,I100)</f>
        <v>0</v>
      </c>
    </row>
    <row r="101" spans="1:133" x14ac:dyDescent="0.25">
      <c r="B101" s="153" t="s">
        <v>36</v>
      </c>
      <c r="C101" s="137"/>
      <c r="D101" s="155"/>
      <c r="E101" s="156"/>
      <c r="F101" s="157"/>
      <c r="G101" s="158"/>
      <c r="H101" s="155"/>
      <c r="I101" s="157"/>
      <c r="J101" s="155"/>
      <c r="K101" s="157"/>
      <c r="L101" s="158"/>
      <c r="M101" s="158"/>
      <c r="N101" s="151">
        <f t="shared" si="22"/>
        <v>0</v>
      </c>
      <c r="O101" s="152">
        <f>N101/Portada!$F$15</f>
        <v>0</v>
      </c>
      <c r="P101" s="23"/>
      <c r="Q101" s="23"/>
      <c r="R101" s="20"/>
      <c r="S101" s="94">
        <f t="shared" si="23"/>
        <v>0</v>
      </c>
      <c r="T101" s="20"/>
      <c r="U101" s="105">
        <f t="shared" si="24"/>
        <v>0</v>
      </c>
      <c r="EC101" s="151">
        <f t="shared" ref="EC101:EC114" si="25">(IF(G101=0,1,G101)*IF(I101=0,1,I101)*L101 )+M101*IF(G101=0,1,G101)*IF(I101=0,1,I101)</f>
        <v>0</v>
      </c>
    </row>
    <row r="102" spans="1:133" x14ac:dyDescent="0.25">
      <c r="A102" s="34"/>
      <c r="B102" s="144" t="s">
        <v>37</v>
      </c>
      <c r="C102" s="137"/>
      <c r="D102" s="146"/>
      <c r="E102" s="147"/>
      <c r="F102" s="148"/>
      <c r="G102" s="149"/>
      <c r="H102" s="146"/>
      <c r="I102" s="148"/>
      <c r="J102" s="146"/>
      <c r="K102" s="148"/>
      <c r="L102" s="149"/>
      <c r="M102" s="149"/>
      <c r="N102" s="151">
        <f t="shared" si="22"/>
        <v>0</v>
      </c>
      <c r="O102" s="152">
        <f>N102/Portada!$F$15</f>
        <v>0</v>
      </c>
      <c r="P102" s="23"/>
      <c r="Q102" s="23"/>
      <c r="R102" s="20"/>
      <c r="S102" s="94">
        <f t="shared" si="23"/>
        <v>0</v>
      </c>
      <c r="T102" s="20"/>
      <c r="U102" s="105">
        <f t="shared" si="24"/>
        <v>0</v>
      </c>
      <c r="EC102" s="151">
        <f t="shared" si="25"/>
        <v>0</v>
      </c>
    </row>
    <row r="103" spans="1:133" x14ac:dyDescent="0.25">
      <c r="A103" s="20"/>
      <c r="B103" s="153" t="s">
        <v>38</v>
      </c>
      <c r="C103" s="137"/>
      <c r="D103" s="155"/>
      <c r="E103" s="156"/>
      <c r="F103" s="157"/>
      <c r="G103" s="158"/>
      <c r="H103" s="155"/>
      <c r="I103" s="157"/>
      <c r="J103" s="155"/>
      <c r="K103" s="157"/>
      <c r="L103" s="158"/>
      <c r="M103" s="158"/>
      <c r="N103" s="151">
        <f t="shared" si="22"/>
        <v>0</v>
      </c>
      <c r="O103" s="152">
        <f>N103/Portada!$F$15</f>
        <v>0</v>
      </c>
      <c r="P103" s="23"/>
      <c r="Q103" s="23"/>
      <c r="R103" s="20"/>
      <c r="S103" s="94">
        <f t="shared" si="23"/>
        <v>0</v>
      </c>
      <c r="T103" s="20"/>
      <c r="U103" s="105">
        <f t="shared" si="24"/>
        <v>0</v>
      </c>
      <c r="EC103" s="151">
        <f t="shared" si="25"/>
        <v>0</v>
      </c>
    </row>
    <row r="104" spans="1:133" x14ac:dyDescent="0.25">
      <c r="A104" s="20"/>
      <c r="B104" s="144" t="s">
        <v>39</v>
      </c>
      <c r="C104" s="137"/>
      <c r="D104" s="146"/>
      <c r="E104" s="147"/>
      <c r="F104" s="148"/>
      <c r="G104" s="149"/>
      <c r="H104" s="146"/>
      <c r="I104" s="148"/>
      <c r="J104" s="146"/>
      <c r="K104" s="148"/>
      <c r="L104" s="149"/>
      <c r="M104" s="149"/>
      <c r="N104" s="151">
        <f t="shared" si="22"/>
        <v>0</v>
      </c>
      <c r="O104" s="152">
        <f>N104/Portada!$F$15</f>
        <v>0</v>
      </c>
      <c r="P104" s="23"/>
      <c r="Q104" s="23"/>
      <c r="R104" s="20"/>
      <c r="S104" s="94">
        <f t="shared" si="23"/>
        <v>0</v>
      </c>
      <c r="T104" s="20"/>
      <c r="U104" s="105">
        <f t="shared" si="24"/>
        <v>0</v>
      </c>
      <c r="EC104" s="151">
        <f t="shared" si="25"/>
        <v>0</v>
      </c>
    </row>
    <row r="105" spans="1:133" x14ac:dyDescent="0.25">
      <c r="A105" s="20"/>
      <c r="B105" s="153" t="s">
        <v>40</v>
      </c>
      <c r="C105" s="137"/>
      <c r="D105" s="155"/>
      <c r="E105" s="156"/>
      <c r="F105" s="157"/>
      <c r="G105" s="158"/>
      <c r="H105" s="155"/>
      <c r="I105" s="157"/>
      <c r="J105" s="155"/>
      <c r="K105" s="157"/>
      <c r="L105" s="158"/>
      <c r="M105" s="158"/>
      <c r="N105" s="151">
        <f t="shared" si="22"/>
        <v>0</v>
      </c>
      <c r="O105" s="152">
        <f>N105/Portada!$F$15</f>
        <v>0</v>
      </c>
      <c r="P105" s="23"/>
      <c r="Q105" s="23"/>
      <c r="R105" s="20"/>
      <c r="S105" s="94">
        <f t="shared" si="23"/>
        <v>0</v>
      </c>
      <c r="T105" s="20"/>
      <c r="U105" s="105">
        <f t="shared" si="24"/>
        <v>0</v>
      </c>
      <c r="EC105" s="151">
        <f t="shared" si="25"/>
        <v>0</v>
      </c>
    </row>
    <row r="106" spans="1:133" x14ac:dyDescent="0.25">
      <c r="A106" s="20"/>
      <c r="B106" s="144" t="s">
        <v>519</v>
      </c>
      <c r="C106" s="137"/>
      <c r="D106" s="146"/>
      <c r="E106" s="147"/>
      <c r="F106" s="148"/>
      <c r="G106" s="149"/>
      <c r="H106" s="146"/>
      <c r="I106" s="148"/>
      <c r="J106" s="146"/>
      <c r="K106" s="148"/>
      <c r="L106" s="149"/>
      <c r="M106" s="149"/>
      <c r="N106" s="151">
        <f t="shared" si="22"/>
        <v>0</v>
      </c>
      <c r="O106" s="152">
        <f>N106/Portada!$F$15</f>
        <v>0</v>
      </c>
      <c r="P106" s="23"/>
      <c r="Q106" s="23"/>
      <c r="R106" s="20"/>
      <c r="S106" s="94">
        <f t="shared" si="23"/>
        <v>0</v>
      </c>
      <c r="T106" s="20"/>
      <c r="U106" s="105">
        <f t="shared" si="24"/>
        <v>0</v>
      </c>
      <c r="EC106" s="151">
        <f t="shared" si="25"/>
        <v>0</v>
      </c>
    </row>
    <row r="107" spans="1:133" x14ac:dyDescent="0.25">
      <c r="A107" s="20"/>
      <c r="B107" s="153" t="s">
        <v>520</v>
      </c>
      <c r="C107" s="137"/>
      <c r="D107" s="155"/>
      <c r="E107" s="156"/>
      <c r="F107" s="157"/>
      <c r="G107" s="158"/>
      <c r="H107" s="155"/>
      <c r="I107" s="157"/>
      <c r="J107" s="155"/>
      <c r="K107" s="157"/>
      <c r="L107" s="158"/>
      <c r="M107" s="158"/>
      <c r="N107" s="151">
        <f t="shared" si="22"/>
        <v>0</v>
      </c>
      <c r="O107" s="152">
        <f>N107/Portada!$F$15</f>
        <v>0</v>
      </c>
      <c r="P107" s="23"/>
      <c r="Q107" s="23"/>
      <c r="R107" s="20"/>
      <c r="S107" s="94">
        <f t="shared" si="23"/>
        <v>0</v>
      </c>
      <c r="T107" s="20"/>
      <c r="U107" s="105">
        <f t="shared" si="24"/>
        <v>0</v>
      </c>
      <c r="EC107" s="151">
        <f t="shared" si="25"/>
        <v>0</v>
      </c>
    </row>
    <row r="108" spans="1:133" x14ac:dyDescent="0.25">
      <c r="A108" s="20"/>
      <c r="B108" s="144" t="s">
        <v>521</v>
      </c>
      <c r="C108" s="137"/>
      <c r="D108" s="146"/>
      <c r="E108" s="147"/>
      <c r="F108" s="148"/>
      <c r="G108" s="149"/>
      <c r="H108" s="146"/>
      <c r="I108" s="148"/>
      <c r="J108" s="146"/>
      <c r="K108" s="148"/>
      <c r="L108" s="149"/>
      <c r="M108" s="149"/>
      <c r="N108" s="151">
        <f t="shared" si="22"/>
        <v>0</v>
      </c>
      <c r="O108" s="152">
        <f>N108/Portada!$F$15</f>
        <v>0</v>
      </c>
      <c r="P108" s="23"/>
      <c r="Q108" s="23"/>
      <c r="R108" s="20"/>
      <c r="S108" s="94">
        <f t="shared" si="23"/>
        <v>0</v>
      </c>
      <c r="T108" s="20"/>
      <c r="U108" s="105">
        <f t="shared" si="24"/>
        <v>0</v>
      </c>
      <c r="EC108" s="151">
        <f t="shared" si="25"/>
        <v>0</v>
      </c>
    </row>
    <row r="109" spans="1:133" x14ac:dyDescent="0.25">
      <c r="A109" s="20"/>
      <c r="B109" s="153" t="s">
        <v>522</v>
      </c>
      <c r="C109" s="137"/>
      <c r="D109" s="155"/>
      <c r="E109" s="156"/>
      <c r="F109" s="157"/>
      <c r="G109" s="158"/>
      <c r="H109" s="155"/>
      <c r="I109" s="157"/>
      <c r="J109" s="155"/>
      <c r="K109" s="155"/>
      <c r="L109" s="158"/>
      <c r="M109" s="158"/>
      <c r="N109" s="151">
        <f t="shared" si="22"/>
        <v>0</v>
      </c>
      <c r="O109" s="152">
        <f>N109/Portada!$F$15</f>
        <v>0</v>
      </c>
      <c r="P109" s="23"/>
      <c r="Q109" s="23"/>
      <c r="R109" s="20"/>
      <c r="S109" s="94">
        <f t="shared" si="23"/>
        <v>0</v>
      </c>
      <c r="T109" s="20"/>
      <c r="U109" s="105">
        <f t="shared" si="24"/>
        <v>0</v>
      </c>
      <c r="EC109" s="151">
        <f t="shared" si="25"/>
        <v>0</v>
      </c>
    </row>
    <row r="110" spans="1:133" x14ac:dyDescent="0.25">
      <c r="A110" s="20"/>
      <c r="B110" s="144" t="s">
        <v>606</v>
      </c>
      <c r="C110" s="137"/>
      <c r="D110" s="146"/>
      <c r="E110" s="147"/>
      <c r="F110" s="148"/>
      <c r="G110" s="149"/>
      <c r="H110" s="146"/>
      <c r="I110" s="148"/>
      <c r="J110" s="146"/>
      <c r="K110" s="148"/>
      <c r="L110" s="149"/>
      <c r="M110" s="149"/>
      <c r="N110" s="151">
        <f t="shared" si="22"/>
        <v>0</v>
      </c>
      <c r="O110" s="152">
        <f>N110/Portada!$F$15</f>
        <v>0</v>
      </c>
      <c r="P110" s="23"/>
      <c r="Q110" s="23"/>
      <c r="R110" s="20"/>
      <c r="S110" s="94">
        <f t="shared" si="23"/>
        <v>0</v>
      </c>
      <c r="T110" s="20"/>
      <c r="U110" s="105">
        <f t="shared" si="24"/>
        <v>0</v>
      </c>
      <c r="EC110" s="151">
        <f t="shared" si="25"/>
        <v>0</v>
      </c>
    </row>
    <row r="111" spans="1:133" x14ac:dyDescent="0.25">
      <c r="A111" s="20"/>
      <c r="B111" s="153" t="s">
        <v>607</v>
      </c>
      <c r="C111" s="137"/>
      <c r="D111" s="155"/>
      <c r="E111" s="156"/>
      <c r="F111" s="157"/>
      <c r="G111" s="158"/>
      <c r="H111" s="155"/>
      <c r="I111" s="157"/>
      <c r="J111" s="155"/>
      <c r="K111" s="157"/>
      <c r="L111" s="158"/>
      <c r="M111" s="158"/>
      <c r="N111" s="151">
        <f t="shared" si="22"/>
        <v>0</v>
      </c>
      <c r="O111" s="152">
        <f>N111/Portada!$F$15</f>
        <v>0</v>
      </c>
      <c r="P111" s="23"/>
      <c r="Q111" s="23"/>
      <c r="R111" s="20"/>
      <c r="S111" s="94">
        <f t="shared" si="23"/>
        <v>0</v>
      </c>
      <c r="T111" s="20"/>
      <c r="U111" s="105">
        <f t="shared" si="24"/>
        <v>0</v>
      </c>
      <c r="EC111" s="151">
        <f t="shared" si="25"/>
        <v>0</v>
      </c>
    </row>
    <row r="112" spans="1:133" x14ac:dyDescent="0.25">
      <c r="A112" s="20"/>
      <c r="B112" s="144" t="s">
        <v>608</v>
      </c>
      <c r="C112" s="137"/>
      <c r="D112" s="146"/>
      <c r="E112" s="147"/>
      <c r="F112" s="148"/>
      <c r="G112" s="149"/>
      <c r="H112" s="146"/>
      <c r="I112" s="148"/>
      <c r="J112" s="146"/>
      <c r="K112" s="148"/>
      <c r="L112" s="149"/>
      <c r="M112" s="149"/>
      <c r="N112" s="151">
        <f t="shared" si="22"/>
        <v>0</v>
      </c>
      <c r="O112" s="152">
        <f>N112/Portada!$F$15</f>
        <v>0</v>
      </c>
      <c r="P112" s="23"/>
      <c r="Q112" s="23"/>
      <c r="R112" s="20"/>
      <c r="S112" s="94">
        <f t="shared" si="23"/>
        <v>0</v>
      </c>
      <c r="T112" s="20"/>
      <c r="U112" s="105">
        <f t="shared" si="24"/>
        <v>0</v>
      </c>
      <c r="EC112" s="151">
        <f t="shared" si="25"/>
        <v>0</v>
      </c>
    </row>
    <row r="113" spans="1:133" x14ac:dyDescent="0.25">
      <c r="A113" s="20"/>
      <c r="B113" s="153" t="s">
        <v>609</v>
      </c>
      <c r="C113" s="137"/>
      <c r="D113" s="155"/>
      <c r="E113" s="156"/>
      <c r="F113" s="157"/>
      <c r="G113" s="158"/>
      <c r="H113" s="155"/>
      <c r="I113" s="157"/>
      <c r="J113" s="155"/>
      <c r="K113" s="157"/>
      <c r="L113" s="158"/>
      <c r="M113" s="158"/>
      <c r="N113" s="151">
        <f t="shared" si="22"/>
        <v>0</v>
      </c>
      <c r="O113" s="152">
        <f>N113/Portada!$F$15</f>
        <v>0</v>
      </c>
      <c r="P113" s="23"/>
      <c r="Q113" s="23"/>
      <c r="R113" s="20"/>
      <c r="S113" s="94">
        <f t="shared" si="23"/>
        <v>0</v>
      </c>
      <c r="T113" s="20"/>
      <c r="U113" s="105">
        <f t="shared" si="24"/>
        <v>0</v>
      </c>
      <c r="EC113" s="151">
        <f t="shared" si="25"/>
        <v>0</v>
      </c>
    </row>
    <row r="114" spans="1:133" x14ac:dyDescent="0.25">
      <c r="A114" s="20"/>
      <c r="B114" s="144" t="s">
        <v>610</v>
      </c>
      <c r="C114" s="137"/>
      <c r="D114" s="146"/>
      <c r="E114" s="147"/>
      <c r="F114" s="148"/>
      <c r="G114" s="149"/>
      <c r="H114" s="146"/>
      <c r="I114" s="148"/>
      <c r="J114" s="146"/>
      <c r="K114" s="148"/>
      <c r="L114" s="149"/>
      <c r="M114" s="149"/>
      <c r="N114" s="151">
        <f t="shared" si="22"/>
        <v>0</v>
      </c>
      <c r="O114" s="152">
        <f>N114/Portada!$F$15</f>
        <v>0</v>
      </c>
      <c r="P114" s="23"/>
      <c r="Q114" s="23"/>
      <c r="R114" s="20"/>
      <c r="S114" s="94">
        <f t="shared" si="23"/>
        <v>0</v>
      </c>
      <c r="T114" s="20"/>
      <c r="U114" s="105">
        <f t="shared" si="24"/>
        <v>0</v>
      </c>
      <c r="EC114" s="151">
        <f t="shared" si="25"/>
        <v>0</v>
      </c>
    </row>
    <row r="115" spans="1:133" ht="15.75" thickBot="1" x14ac:dyDescent="0.3">
      <c r="A115" s="20"/>
      <c r="B115" s="42"/>
      <c r="C115" s="133" t="str">
        <f>"TOTAL " &amp;" " &amp; B99 &amp; " " &amp; (C99)</f>
        <v>TOTAL  02.05. Intervenció breu</v>
      </c>
      <c r="D115" s="134"/>
      <c r="E115" s="135"/>
      <c r="F115" s="135"/>
      <c r="G115" s="134"/>
      <c r="H115" s="134"/>
      <c r="I115" s="135"/>
      <c r="J115" s="134"/>
      <c r="K115" s="135"/>
      <c r="L115" s="134"/>
      <c r="M115" s="141"/>
      <c r="N115" s="136">
        <f>SUM(N100:N114)</f>
        <v>0</v>
      </c>
      <c r="O115" s="136">
        <f>SUM(O100:O114)</f>
        <v>0</v>
      </c>
      <c r="P115" s="40">
        <f>SUM(P100:P114)</f>
        <v>0</v>
      </c>
      <c r="Q115" s="40">
        <f>SUM(Q100:Q114)</f>
        <v>0</v>
      </c>
      <c r="R115" s="20"/>
      <c r="S115" s="40">
        <f>SUM(S100:S114)</f>
        <v>0</v>
      </c>
      <c r="T115" s="20"/>
      <c r="U115" s="20"/>
      <c r="EC115" s="136">
        <f>SUM(EC100:EC114)</f>
        <v>0</v>
      </c>
    </row>
    <row r="116" spans="1:133" x14ac:dyDescent="0.25">
      <c r="A116" s="20"/>
      <c r="B116" s="42" t="s">
        <v>0</v>
      </c>
      <c r="C116" s="38"/>
      <c r="D116" s="38"/>
      <c r="E116" s="63"/>
      <c r="F116" s="63"/>
      <c r="G116" s="38"/>
      <c r="H116" s="38"/>
      <c r="I116" s="63"/>
      <c r="J116" s="38"/>
      <c r="K116" s="63"/>
      <c r="L116" s="38"/>
      <c r="M116" s="38"/>
      <c r="N116" s="38"/>
      <c r="O116" s="38"/>
      <c r="P116" s="38"/>
      <c r="Q116" s="38"/>
      <c r="R116" s="20"/>
      <c r="S116" s="20"/>
      <c r="T116" s="20"/>
      <c r="U116" s="20"/>
      <c r="EC116" s="38"/>
    </row>
    <row r="117" spans="1:133" x14ac:dyDescent="0.25">
      <c r="A117" s="20"/>
      <c r="B117" s="41" t="s">
        <v>41</v>
      </c>
      <c r="C117" s="34" t="s">
        <v>34</v>
      </c>
      <c r="D117" s="42"/>
      <c r="E117" s="65"/>
      <c r="F117" s="65"/>
      <c r="G117" s="47"/>
      <c r="H117" s="47"/>
      <c r="I117" s="65"/>
      <c r="J117" s="47"/>
      <c r="K117" s="65"/>
      <c r="L117" s="47"/>
      <c r="M117" s="47"/>
      <c r="N117" s="47"/>
      <c r="O117" s="20"/>
      <c r="P117" s="20"/>
      <c r="Q117" s="20"/>
      <c r="R117" s="47"/>
      <c r="S117" s="47"/>
      <c r="T117" s="20"/>
      <c r="U117" s="20"/>
      <c r="EC117" s="47"/>
    </row>
    <row r="118" spans="1:133" x14ac:dyDescent="0.25">
      <c r="A118" s="34"/>
      <c r="B118" s="207" t="s">
        <v>43</v>
      </c>
      <c r="C118" s="143"/>
      <c r="D118" s="210"/>
      <c r="E118" s="201"/>
      <c r="F118" s="202"/>
      <c r="G118" s="283"/>
      <c r="H118" s="162"/>
      <c r="I118" s="164"/>
      <c r="J118" s="162"/>
      <c r="K118" s="164"/>
      <c r="L118" s="165"/>
      <c r="M118" s="165"/>
      <c r="N118" s="167">
        <f t="shared" ref="N118:N127" si="26">(IF(G118=0,1,G118)*IF(I118=0,1,I118)*L118 )+M118*IF(G118=0,1,G118)*IF(I118=0,1,I118)</f>
        <v>0</v>
      </c>
      <c r="O118" s="168">
        <f>N118/Portada!$F$15</f>
        <v>0</v>
      </c>
      <c r="P118" s="23"/>
      <c r="Q118" s="23"/>
      <c r="R118" s="20"/>
      <c r="S118" s="94">
        <f t="shared" ref="S118:S127" si="27">M118*IF(G118=0,1,G118)*IF(I118=0,1,I118)</f>
        <v>0</v>
      </c>
      <c r="T118" s="20"/>
      <c r="U118" s="105">
        <f t="shared" ref="U118:U127" si="28">IF(L118&lt;&gt;0,(M118/L118)/IF(G118=0,1,G118),0)</f>
        <v>0</v>
      </c>
      <c r="EC118" s="167">
        <f>(IF(G118=0,1,G118)*IF(I118=0,1,I118)*L118 )+M118*IF(G118=0,1,G118)*IF(I118=0,1,I118)</f>
        <v>0</v>
      </c>
    </row>
    <row r="119" spans="1:133" x14ac:dyDescent="0.25">
      <c r="B119" s="208" t="s">
        <v>347</v>
      </c>
      <c r="C119" s="143"/>
      <c r="D119" s="211"/>
      <c r="E119" s="203"/>
      <c r="F119" s="204"/>
      <c r="G119" s="288"/>
      <c r="H119" s="155"/>
      <c r="I119" s="157"/>
      <c r="J119" s="155"/>
      <c r="K119" s="157"/>
      <c r="L119" s="158"/>
      <c r="M119" s="158"/>
      <c r="N119" s="151">
        <f t="shared" si="26"/>
        <v>0</v>
      </c>
      <c r="O119" s="152">
        <f>N119/Portada!$F$15</f>
        <v>0</v>
      </c>
      <c r="P119" s="23"/>
      <c r="Q119" s="23"/>
      <c r="R119" s="20"/>
      <c r="S119" s="94">
        <f t="shared" si="27"/>
        <v>0</v>
      </c>
      <c r="T119" s="20"/>
      <c r="U119" s="105">
        <f t="shared" si="28"/>
        <v>0</v>
      </c>
      <c r="EC119" s="151">
        <f t="shared" ref="EC119:EC127" si="29">(IF(G119=0,1,G119)*IF(I119=0,1,I119)*L119 )+M119*IF(G119=0,1,G119)*IF(I119=0,1,I119)</f>
        <v>0</v>
      </c>
    </row>
    <row r="120" spans="1:133" x14ac:dyDescent="0.25">
      <c r="A120" s="34"/>
      <c r="B120" s="209" t="s">
        <v>45</v>
      </c>
      <c r="C120" s="143"/>
      <c r="D120" s="212"/>
      <c r="E120" s="205"/>
      <c r="F120" s="206"/>
      <c r="G120" s="289"/>
      <c r="H120" s="146"/>
      <c r="I120" s="148"/>
      <c r="J120" s="146"/>
      <c r="K120" s="148"/>
      <c r="L120" s="149"/>
      <c r="M120" s="149"/>
      <c r="N120" s="151">
        <f t="shared" si="26"/>
        <v>0</v>
      </c>
      <c r="O120" s="152">
        <f>N120/Portada!$F$15</f>
        <v>0</v>
      </c>
      <c r="P120" s="23"/>
      <c r="Q120" s="23"/>
      <c r="R120" s="20"/>
      <c r="S120" s="94">
        <f t="shared" si="27"/>
        <v>0</v>
      </c>
      <c r="T120" s="20"/>
      <c r="U120" s="105">
        <f t="shared" si="28"/>
        <v>0</v>
      </c>
      <c r="EC120" s="151">
        <f t="shared" si="29"/>
        <v>0</v>
      </c>
    </row>
    <row r="121" spans="1:133" x14ac:dyDescent="0.25">
      <c r="A121" s="34"/>
      <c r="B121" s="208" t="s">
        <v>348</v>
      </c>
      <c r="C121" s="143"/>
      <c r="D121" s="211"/>
      <c r="E121" s="203"/>
      <c r="F121" s="204"/>
      <c r="G121" s="288"/>
      <c r="H121" s="155"/>
      <c r="I121" s="157"/>
      <c r="J121" s="155"/>
      <c r="K121" s="157"/>
      <c r="L121" s="158"/>
      <c r="M121" s="158"/>
      <c r="N121" s="151">
        <f t="shared" si="26"/>
        <v>0</v>
      </c>
      <c r="O121" s="152">
        <f>N121/Portada!$F$15</f>
        <v>0</v>
      </c>
      <c r="P121" s="23"/>
      <c r="Q121" s="23"/>
      <c r="R121" s="20"/>
      <c r="S121" s="94">
        <f t="shared" si="27"/>
        <v>0</v>
      </c>
      <c r="T121" s="20"/>
      <c r="U121" s="105">
        <f t="shared" si="28"/>
        <v>0</v>
      </c>
      <c r="EC121" s="151">
        <f t="shared" si="29"/>
        <v>0</v>
      </c>
    </row>
    <row r="122" spans="1:133" x14ac:dyDescent="0.25">
      <c r="A122" s="34"/>
      <c r="B122" s="209" t="s">
        <v>47</v>
      </c>
      <c r="C122" s="143"/>
      <c r="D122" s="212"/>
      <c r="E122" s="205"/>
      <c r="F122" s="206"/>
      <c r="G122" s="289"/>
      <c r="H122" s="146"/>
      <c r="I122" s="148"/>
      <c r="J122" s="146"/>
      <c r="K122" s="148"/>
      <c r="L122" s="149"/>
      <c r="M122" s="149"/>
      <c r="N122" s="151">
        <f t="shared" si="26"/>
        <v>0</v>
      </c>
      <c r="O122" s="152">
        <f>N122/Portada!$F$15</f>
        <v>0</v>
      </c>
      <c r="P122" s="23"/>
      <c r="Q122" s="23"/>
      <c r="R122" s="20"/>
      <c r="S122" s="94">
        <f t="shared" si="27"/>
        <v>0</v>
      </c>
      <c r="T122" s="20"/>
      <c r="U122" s="105">
        <f t="shared" si="28"/>
        <v>0</v>
      </c>
      <c r="EC122" s="151">
        <f t="shared" si="29"/>
        <v>0</v>
      </c>
    </row>
    <row r="123" spans="1:133" x14ac:dyDescent="0.25">
      <c r="A123" s="34"/>
      <c r="B123" s="208" t="s">
        <v>48</v>
      </c>
      <c r="C123" s="143"/>
      <c r="D123" s="211"/>
      <c r="E123" s="203"/>
      <c r="F123" s="204"/>
      <c r="G123" s="288"/>
      <c r="H123" s="155"/>
      <c r="I123" s="157"/>
      <c r="J123" s="155"/>
      <c r="K123" s="157"/>
      <c r="L123" s="158"/>
      <c r="M123" s="158"/>
      <c r="N123" s="151">
        <f t="shared" si="26"/>
        <v>0</v>
      </c>
      <c r="O123" s="152">
        <f>N123/Portada!$F$15</f>
        <v>0</v>
      </c>
      <c r="P123" s="23"/>
      <c r="Q123" s="23"/>
      <c r="R123" s="20"/>
      <c r="S123" s="94">
        <f t="shared" si="27"/>
        <v>0</v>
      </c>
      <c r="T123" s="20"/>
      <c r="U123" s="105">
        <f t="shared" si="28"/>
        <v>0</v>
      </c>
      <c r="EC123" s="151">
        <f t="shared" si="29"/>
        <v>0</v>
      </c>
    </row>
    <row r="124" spans="1:133" x14ac:dyDescent="0.25">
      <c r="A124" s="34"/>
      <c r="B124" s="209" t="s">
        <v>349</v>
      </c>
      <c r="C124" s="143"/>
      <c r="D124" s="212"/>
      <c r="E124" s="205"/>
      <c r="F124" s="206"/>
      <c r="G124" s="289"/>
      <c r="H124" s="146"/>
      <c r="I124" s="148"/>
      <c r="J124" s="146"/>
      <c r="K124" s="148"/>
      <c r="L124" s="149"/>
      <c r="M124" s="149"/>
      <c r="N124" s="151">
        <f t="shared" si="26"/>
        <v>0</v>
      </c>
      <c r="O124" s="152">
        <f>N124/Portada!$F$15</f>
        <v>0</v>
      </c>
      <c r="P124" s="23"/>
      <c r="Q124" s="23"/>
      <c r="R124" s="20"/>
      <c r="S124" s="94">
        <f t="shared" si="27"/>
        <v>0</v>
      </c>
      <c r="T124" s="20"/>
      <c r="U124" s="105">
        <f t="shared" si="28"/>
        <v>0</v>
      </c>
      <c r="EC124" s="151">
        <f t="shared" si="29"/>
        <v>0</v>
      </c>
    </row>
    <row r="125" spans="1:133" x14ac:dyDescent="0.25">
      <c r="A125" s="34"/>
      <c r="B125" s="208" t="s">
        <v>350</v>
      </c>
      <c r="C125" s="143"/>
      <c r="D125" s="211"/>
      <c r="E125" s="203"/>
      <c r="F125" s="204"/>
      <c r="G125" s="288"/>
      <c r="H125" s="155"/>
      <c r="I125" s="157"/>
      <c r="J125" s="155"/>
      <c r="K125" s="157"/>
      <c r="L125" s="158"/>
      <c r="M125" s="158"/>
      <c r="N125" s="151">
        <f t="shared" si="26"/>
        <v>0</v>
      </c>
      <c r="O125" s="152">
        <f>N125/Portada!$F$15</f>
        <v>0</v>
      </c>
      <c r="P125" s="23"/>
      <c r="Q125" s="23"/>
      <c r="R125" s="20"/>
      <c r="S125" s="94">
        <f t="shared" si="27"/>
        <v>0</v>
      </c>
      <c r="T125" s="20"/>
      <c r="U125" s="105">
        <f t="shared" si="28"/>
        <v>0</v>
      </c>
      <c r="EC125" s="151">
        <f t="shared" si="29"/>
        <v>0</v>
      </c>
    </row>
    <row r="126" spans="1:133" x14ac:dyDescent="0.25">
      <c r="A126" s="34"/>
      <c r="B126" s="209" t="s">
        <v>502</v>
      </c>
      <c r="C126" s="143"/>
      <c r="D126" s="212"/>
      <c r="E126" s="205"/>
      <c r="F126" s="206"/>
      <c r="G126" s="289"/>
      <c r="H126" s="146"/>
      <c r="I126" s="148"/>
      <c r="J126" s="146"/>
      <c r="K126" s="148"/>
      <c r="L126" s="149"/>
      <c r="M126" s="149"/>
      <c r="N126" s="151">
        <f t="shared" si="26"/>
        <v>0</v>
      </c>
      <c r="O126" s="152">
        <f>N126/Portada!$F$15</f>
        <v>0</v>
      </c>
      <c r="P126" s="23"/>
      <c r="Q126" s="23"/>
      <c r="R126" s="20"/>
      <c r="S126" s="94">
        <f t="shared" si="27"/>
        <v>0</v>
      </c>
      <c r="T126" s="20"/>
      <c r="U126" s="105">
        <f t="shared" si="28"/>
        <v>0</v>
      </c>
      <c r="EC126" s="151">
        <f t="shared" si="29"/>
        <v>0</v>
      </c>
    </row>
    <row r="127" spans="1:133" x14ac:dyDescent="0.25">
      <c r="A127" s="34"/>
      <c r="B127" s="208" t="s">
        <v>503</v>
      </c>
      <c r="C127" s="143"/>
      <c r="D127" s="211"/>
      <c r="E127" s="203"/>
      <c r="F127" s="204"/>
      <c r="G127" s="288"/>
      <c r="H127" s="155"/>
      <c r="I127" s="157"/>
      <c r="J127" s="155"/>
      <c r="K127" s="155"/>
      <c r="L127" s="158"/>
      <c r="M127" s="158"/>
      <c r="N127" s="151">
        <f t="shared" si="26"/>
        <v>0</v>
      </c>
      <c r="O127" s="152">
        <f>N127/Portada!$F$15</f>
        <v>0</v>
      </c>
      <c r="P127" s="23"/>
      <c r="Q127" s="23"/>
      <c r="R127" s="20"/>
      <c r="S127" s="94">
        <f t="shared" si="27"/>
        <v>0</v>
      </c>
      <c r="T127" s="20"/>
      <c r="U127" s="105">
        <f t="shared" si="28"/>
        <v>0</v>
      </c>
      <c r="EC127" s="151">
        <f t="shared" si="29"/>
        <v>0</v>
      </c>
    </row>
    <row r="128" spans="1:133" ht="15.75" thickBot="1" x14ac:dyDescent="0.3">
      <c r="A128" s="34"/>
      <c r="B128" s="37"/>
      <c r="C128" s="133" t="str">
        <f>"TOTAL " &amp;" " &amp; B117 &amp; " " &amp; (C117)</f>
        <v>TOTAL  02.06. Figuració</v>
      </c>
      <c r="D128" s="134"/>
      <c r="E128" s="135"/>
      <c r="F128" s="135"/>
      <c r="G128" s="134"/>
      <c r="H128" s="134"/>
      <c r="I128" s="135"/>
      <c r="J128" s="134"/>
      <c r="K128" s="135"/>
      <c r="L128" s="134"/>
      <c r="M128" s="141"/>
      <c r="N128" s="136">
        <f>SUM(N118:N127)</f>
        <v>0</v>
      </c>
      <c r="O128" s="136">
        <f>SUM(O118:O127)</f>
        <v>0</v>
      </c>
      <c r="P128" s="40">
        <f>SUM(P118:P127)</f>
        <v>0</v>
      </c>
      <c r="Q128" s="40">
        <f>SUM(Q118:Q127)</f>
        <v>0</v>
      </c>
      <c r="R128" s="20"/>
      <c r="S128" s="40">
        <f>SUM(S118:S127)</f>
        <v>0</v>
      </c>
      <c r="T128" s="20"/>
      <c r="U128" s="20"/>
      <c r="EC128" s="136">
        <f>SUM(EC118:EC127)</f>
        <v>0</v>
      </c>
    </row>
    <row r="129" spans="1:133" x14ac:dyDescent="0.25">
      <c r="A129" s="20"/>
      <c r="B129" s="42" t="s">
        <v>0</v>
      </c>
      <c r="C129" s="38"/>
      <c r="D129" s="38"/>
      <c r="E129" s="63"/>
      <c r="F129" s="63"/>
      <c r="G129" s="38"/>
      <c r="H129" s="38"/>
      <c r="I129" s="63"/>
      <c r="J129" s="38"/>
      <c r="K129" s="63"/>
      <c r="L129" s="38"/>
      <c r="M129" s="38"/>
      <c r="N129" s="38"/>
      <c r="O129" s="38"/>
      <c r="P129" s="38"/>
      <c r="Q129" s="38"/>
      <c r="R129" s="20"/>
      <c r="S129" s="20"/>
      <c r="T129" s="20"/>
      <c r="U129" s="20"/>
      <c r="EC129" s="38"/>
    </row>
    <row r="130" spans="1:133" x14ac:dyDescent="0.25">
      <c r="A130" s="20"/>
      <c r="B130" s="41" t="s">
        <v>49</v>
      </c>
      <c r="C130" s="34" t="s">
        <v>42</v>
      </c>
      <c r="D130" s="42"/>
      <c r="E130" s="65"/>
      <c r="F130" s="65"/>
      <c r="G130" s="47"/>
      <c r="H130" s="47"/>
      <c r="I130" s="65"/>
      <c r="J130" s="47"/>
      <c r="K130" s="65"/>
      <c r="L130" s="47"/>
      <c r="M130" s="47"/>
      <c r="N130" s="47"/>
      <c r="O130" s="47"/>
      <c r="P130" s="47"/>
      <c r="Q130" s="47"/>
      <c r="R130" s="47"/>
      <c r="S130" s="47"/>
      <c r="T130" s="20"/>
      <c r="U130" s="20"/>
      <c r="EC130" s="47"/>
    </row>
    <row r="131" spans="1:133" x14ac:dyDescent="0.25">
      <c r="A131" s="34"/>
      <c r="B131" s="160" t="s">
        <v>50</v>
      </c>
      <c r="C131" s="161" t="s">
        <v>44</v>
      </c>
      <c r="D131" s="162"/>
      <c r="E131" s="163"/>
      <c r="F131" s="164"/>
      <c r="G131" s="165"/>
      <c r="H131" s="162"/>
      <c r="I131" s="164"/>
      <c r="J131" s="162"/>
      <c r="K131" s="164"/>
      <c r="L131" s="165"/>
      <c r="M131" s="165"/>
      <c r="N131" s="167">
        <f t="shared" ref="N131:N136" si="30">(IF(G131=0,1,G131)*IF(I131=0,1,I131)*L131 )+M131*IF(G131=0,1,G131)*IF(I131=0,1,I131)</f>
        <v>0</v>
      </c>
      <c r="O131" s="168">
        <f>N131/Portada!$F$15</f>
        <v>0</v>
      </c>
      <c r="P131" s="23"/>
      <c r="Q131" s="23"/>
      <c r="R131" s="20"/>
      <c r="S131" s="94">
        <f t="shared" ref="S131:S136" si="31">M131*IF(G131=0,1,G131)*IF(I131=0,1,I131)</f>
        <v>0</v>
      </c>
      <c r="T131" s="20"/>
      <c r="U131" s="105">
        <f t="shared" ref="U131:U136" si="32">IF(L131&lt;&gt;0,(M131/L131)/IF(G131=0,1,G131),0)</f>
        <v>0</v>
      </c>
      <c r="EC131" s="167">
        <f t="shared" ref="EC131:EC136" si="33">(IF(G131=0,1,G131)*IF(I131=0,1,I131)*L131 )+M131*IF(G131=0,1,G131)*IF(I131=0,1,I131)</f>
        <v>0</v>
      </c>
    </row>
    <row r="132" spans="1:133" x14ac:dyDescent="0.25">
      <c r="B132" s="183" t="s">
        <v>52</v>
      </c>
      <c r="C132" s="184" t="s">
        <v>46</v>
      </c>
      <c r="D132" s="155"/>
      <c r="E132" s="156"/>
      <c r="F132" s="157"/>
      <c r="G132" s="158"/>
      <c r="H132" s="155"/>
      <c r="I132" s="157"/>
      <c r="J132" s="155"/>
      <c r="K132" s="157"/>
      <c r="L132" s="158"/>
      <c r="M132" s="158"/>
      <c r="N132" s="151">
        <f t="shared" si="30"/>
        <v>0</v>
      </c>
      <c r="O132" s="152">
        <f>N132/Portada!$F$15</f>
        <v>0</v>
      </c>
      <c r="P132" s="23"/>
      <c r="Q132" s="23"/>
      <c r="R132" s="20"/>
      <c r="S132" s="94">
        <f t="shared" si="31"/>
        <v>0</v>
      </c>
      <c r="T132" s="20"/>
      <c r="U132" s="105">
        <f t="shared" si="32"/>
        <v>0</v>
      </c>
      <c r="EC132" s="151">
        <f t="shared" si="33"/>
        <v>0</v>
      </c>
    </row>
    <row r="133" spans="1:133" x14ac:dyDescent="0.25">
      <c r="A133" s="20"/>
      <c r="B133" s="144" t="s">
        <v>351</v>
      </c>
      <c r="C133" s="143"/>
      <c r="D133" s="146"/>
      <c r="E133" s="147"/>
      <c r="F133" s="148"/>
      <c r="G133" s="149"/>
      <c r="H133" s="146"/>
      <c r="I133" s="148"/>
      <c r="J133" s="146"/>
      <c r="K133" s="148"/>
      <c r="L133" s="149"/>
      <c r="M133" s="149"/>
      <c r="N133" s="151">
        <f t="shared" si="30"/>
        <v>0</v>
      </c>
      <c r="O133" s="152">
        <f>N133/Portada!$F$15</f>
        <v>0</v>
      </c>
      <c r="P133" s="23"/>
      <c r="Q133" s="23"/>
      <c r="R133" s="20"/>
      <c r="S133" s="94">
        <f t="shared" si="31"/>
        <v>0</v>
      </c>
      <c r="T133" s="20"/>
      <c r="U133" s="105">
        <f t="shared" si="32"/>
        <v>0</v>
      </c>
      <c r="EC133" s="151">
        <f t="shared" si="33"/>
        <v>0</v>
      </c>
    </row>
    <row r="134" spans="1:133" x14ac:dyDescent="0.25">
      <c r="A134" s="20"/>
      <c r="B134" s="183" t="s">
        <v>352</v>
      </c>
      <c r="C134" s="143"/>
      <c r="D134" s="155"/>
      <c r="E134" s="156"/>
      <c r="F134" s="157"/>
      <c r="G134" s="158"/>
      <c r="H134" s="155"/>
      <c r="I134" s="157"/>
      <c r="J134" s="155"/>
      <c r="K134" s="157"/>
      <c r="L134" s="158"/>
      <c r="M134" s="158"/>
      <c r="N134" s="151">
        <f t="shared" si="30"/>
        <v>0</v>
      </c>
      <c r="O134" s="152">
        <f>N134/Portada!$F$15</f>
        <v>0</v>
      </c>
      <c r="P134" s="23"/>
      <c r="Q134" s="23"/>
      <c r="R134" s="20"/>
      <c r="S134" s="94">
        <f t="shared" si="31"/>
        <v>0</v>
      </c>
      <c r="T134" s="20"/>
      <c r="U134" s="105">
        <f t="shared" si="32"/>
        <v>0</v>
      </c>
      <c r="EC134" s="151">
        <f t="shared" si="33"/>
        <v>0</v>
      </c>
    </row>
    <row r="135" spans="1:133" x14ac:dyDescent="0.25">
      <c r="A135" s="20"/>
      <c r="B135" s="144" t="s">
        <v>54</v>
      </c>
      <c r="C135" s="143"/>
      <c r="D135" s="146"/>
      <c r="E135" s="147"/>
      <c r="F135" s="148"/>
      <c r="G135" s="149"/>
      <c r="H135" s="146"/>
      <c r="I135" s="148"/>
      <c r="J135" s="146"/>
      <c r="K135" s="148"/>
      <c r="L135" s="149"/>
      <c r="M135" s="149"/>
      <c r="N135" s="151">
        <f t="shared" si="30"/>
        <v>0</v>
      </c>
      <c r="O135" s="152">
        <f>N135/Portada!$F$15</f>
        <v>0</v>
      </c>
      <c r="P135" s="23"/>
      <c r="Q135" s="23"/>
      <c r="R135" s="20"/>
      <c r="S135" s="94">
        <f t="shared" si="31"/>
        <v>0</v>
      </c>
      <c r="T135" s="20"/>
      <c r="U135" s="105">
        <f t="shared" si="32"/>
        <v>0</v>
      </c>
      <c r="EC135" s="151">
        <f t="shared" si="33"/>
        <v>0</v>
      </c>
    </row>
    <row r="136" spans="1:133" x14ac:dyDescent="0.25">
      <c r="A136" s="20"/>
      <c r="B136" s="183" t="s">
        <v>523</v>
      </c>
      <c r="C136" s="143"/>
      <c r="D136" s="155"/>
      <c r="E136" s="156"/>
      <c r="F136" s="157"/>
      <c r="G136" s="158"/>
      <c r="H136" s="155"/>
      <c r="I136" s="157"/>
      <c r="J136" s="155"/>
      <c r="K136" s="157"/>
      <c r="L136" s="158"/>
      <c r="M136" s="158"/>
      <c r="N136" s="151">
        <f t="shared" si="30"/>
        <v>0</v>
      </c>
      <c r="O136" s="152">
        <f>N136/Portada!$F$15</f>
        <v>0</v>
      </c>
      <c r="P136" s="23"/>
      <c r="Q136" s="23"/>
      <c r="R136" s="20"/>
      <c r="S136" s="94">
        <f t="shared" si="31"/>
        <v>0</v>
      </c>
      <c r="T136" s="20"/>
      <c r="U136" s="105">
        <f t="shared" si="32"/>
        <v>0</v>
      </c>
      <c r="EC136" s="151">
        <f t="shared" si="33"/>
        <v>0</v>
      </c>
    </row>
    <row r="137" spans="1:133" ht="15.75" thickBot="1" x14ac:dyDescent="0.3">
      <c r="A137" s="20"/>
      <c r="B137" s="37"/>
      <c r="C137" s="133" t="str">
        <f>"TOTAL " &amp;" " &amp; B130 &amp; " " &amp; (C130)</f>
        <v>TOTAL  02.07. Especialistes</v>
      </c>
      <c r="D137" s="134"/>
      <c r="E137" s="135"/>
      <c r="F137" s="135"/>
      <c r="G137" s="134"/>
      <c r="H137" s="134"/>
      <c r="I137" s="135"/>
      <c r="J137" s="134"/>
      <c r="K137" s="135"/>
      <c r="L137" s="134"/>
      <c r="M137" s="141"/>
      <c r="N137" s="136">
        <f>SUM(N131:N136)</f>
        <v>0</v>
      </c>
      <c r="O137" s="136">
        <f>SUM(O131:O136)</f>
        <v>0</v>
      </c>
      <c r="P137" s="40">
        <f>SUM(P131:P136)</f>
        <v>0</v>
      </c>
      <c r="Q137" s="40">
        <f>SUM(Q131:Q136)</f>
        <v>0</v>
      </c>
      <c r="R137" s="20"/>
      <c r="S137" s="40">
        <f>SUM(S131:S136)</f>
        <v>0</v>
      </c>
      <c r="T137" s="20"/>
      <c r="U137" s="20"/>
      <c r="EC137" s="136">
        <f>SUM(EC131:EC136)</f>
        <v>0</v>
      </c>
    </row>
    <row r="138" spans="1:133" x14ac:dyDescent="0.25">
      <c r="A138" s="20"/>
      <c r="B138" s="42" t="s">
        <v>0</v>
      </c>
      <c r="C138" s="38"/>
      <c r="D138" s="38"/>
      <c r="E138" s="63"/>
      <c r="F138" s="63"/>
      <c r="G138" s="38"/>
      <c r="H138" s="38"/>
      <c r="I138" s="63"/>
      <c r="J138" s="38"/>
      <c r="K138" s="63"/>
      <c r="L138" s="38"/>
      <c r="M138" s="38"/>
      <c r="N138" s="38"/>
      <c r="O138" s="38"/>
      <c r="P138" s="38"/>
      <c r="Q138" s="38"/>
      <c r="R138" s="20"/>
      <c r="S138" s="20"/>
      <c r="T138" s="20"/>
      <c r="U138" s="20"/>
      <c r="EC138" s="38"/>
    </row>
    <row r="139" spans="1:133" x14ac:dyDescent="0.25">
      <c r="A139" s="20"/>
      <c r="B139" s="41" t="s">
        <v>55</v>
      </c>
      <c r="C139" s="34" t="s">
        <v>239</v>
      </c>
      <c r="D139" s="42"/>
      <c r="E139" s="63"/>
      <c r="F139" s="63"/>
      <c r="G139" s="38"/>
      <c r="H139" s="38"/>
      <c r="I139" s="63"/>
      <c r="J139" s="38"/>
      <c r="K139" s="63"/>
      <c r="L139" s="38"/>
      <c r="M139" s="38"/>
      <c r="N139" s="47"/>
      <c r="O139" s="47"/>
      <c r="P139" s="47"/>
      <c r="Q139" s="47"/>
      <c r="R139" s="47"/>
      <c r="S139" s="47"/>
      <c r="T139" s="20"/>
      <c r="U139" s="20"/>
      <c r="EC139" s="47"/>
    </row>
    <row r="140" spans="1:133" x14ac:dyDescent="0.25">
      <c r="A140" s="34"/>
      <c r="B140" s="132" t="s">
        <v>56</v>
      </c>
      <c r="C140" s="161" t="s">
        <v>586</v>
      </c>
      <c r="D140" s="162"/>
      <c r="E140" s="163"/>
      <c r="F140" s="164"/>
      <c r="G140" s="165"/>
      <c r="H140" s="162"/>
      <c r="I140" s="164"/>
      <c r="J140" s="162"/>
      <c r="K140" s="164"/>
      <c r="L140" s="165"/>
      <c r="M140" s="165"/>
      <c r="N140" s="167">
        <f t="shared" ref="N140:N146" si="34">(IF(G140=0,1,G140)*IF(I140=0,1,I140)*L140 )+M140*IF(G140=0,1,G140)*IF(I140=0,1,I140)</f>
        <v>0</v>
      </c>
      <c r="O140" s="168">
        <f>N140/Portada!$F$15</f>
        <v>0</v>
      </c>
      <c r="P140" s="23"/>
      <c r="Q140" s="23"/>
      <c r="R140" s="20"/>
      <c r="S140" s="94">
        <f t="shared" ref="S140:S146" si="35">M140*IF(G140=0,1,G140)*IF(I140=0,1,I140)</f>
        <v>0</v>
      </c>
      <c r="T140" s="20"/>
      <c r="U140" s="105">
        <f t="shared" ref="U140:U146" si="36">IF(L140&lt;&gt;0,(M140/L140)/IF(G140=0,1,G140),0)</f>
        <v>0</v>
      </c>
      <c r="EC140" s="167">
        <f>(IF(G140=0,1,G140)*IF(I140=0,1,I140)*L140 )+M140*IF(G140=0,1,G140)*IF(I140=0,1,I140)</f>
        <v>0</v>
      </c>
    </row>
    <row r="141" spans="1:133" x14ac:dyDescent="0.25">
      <c r="B141" s="48" t="s">
        <v>57</v>
      </c>
      <c r="C141" s="9" t="s">
        <v>570</v>
      </c>
      <c r="D141" s="286"/>
      <c r="E141" s="156"/>
      <c r="F141" s="157"/>
      <c r="G141" s="158"/>
      <c r="H141" s="155"/>
      <c r="I141" s="157"/>
      <c r="J141" s="155"/>
      <c r="K141" s="157"/>
      <c r="L141" s="158"/>
      <c r="M141" s="158"/>
      <c r="N141" s="151">
        <f t="shared" si="34"/>
        <v>0</v>
      </c>
      <c r="O141" s="152">
        <f>N141/Portada!$F$15</f>
        <v>0</v>
      </c>
      <c r="P141" s="23"/>
      <c r="Q141" s="23"/>
      <c r="R141" s="20"/>
      <c r="S141" s="94">
        <f t="shared" si="35"/>
        <v>0</v>
      </c>
      <c r="T141" s="20"/>
      <c r="U141" s="105">
        <f t="shared" si="36"/>
        <v>0</v>
      </c>
      <c r="EC141" s="151">
        <f t="shared" ref="EC141:EC146" si="37">(IF(G141=0,1,G141)*IF(I141=0,1,I141)*L141 )+M141*IF(G141=0,1,G141)*IF(I141=0,1,I141)</f>
        <v>0</v>
      </c>
    </row>
    <row r="142" spans="1:133" x14ac:dyDescent="0.25">
      <c r="A142" s="20"/>
      <c r="B142" s="132" t="s">
        <v>59</v>
      </c>
      <c r="C142" s="285" t="s">
        <v>51</v>
      </c>
      <c r="D142" s="284"/>
      <c r="E142" s="147"/>
      <c r="F142" s="148"/>
      <c r="G142" s="149"/>
      <c r="H142" s="146"/>
      <c r="I142" s="148"/>
      <c r="J142" s="146"/>
      <c r="K142" s="148"/>
      <c r="L142" s="149"/>
      <c r="M142" s="149"/>
      <c r="N142" s="151">
        <f t="shared" si="34"/>
        <v>0</v>
      </c>
      <c r="O142" s="152">
        <f>N142/Portada!$F$15</f>
        <v>0</v>
      </c>
      <c r="P142" s="23"/>
      <c r="Q142" s="23"/>
      <c r="R142" s="20"/>
      <c r="S142" s="94">
        <f t="shared" si="35"/>
        <v>0</v>
      </c>
      <c r="T142" s="20"/>
      <c r="U142" s="105">
        <f t="shared" si="36"/>
        <v>0</v>
      </c>
      <c r="EC142" s="151">
        <f t="shared" si="37"/>
        <v>0</v>
      </c>
    </row>
    <row r="143" spans="1:133" x14ac:dyDescent="0.25">
      <c r="A143" s="20"/>
      <c r="B143" s="48" t="s">
        <v>60</v>
      </c>
      <c r="C143" s="9" t="s">
        <v>571</v>
      </c>
      <c r="D143" s="290"/>
      <c r="E143" s="156"/>
      <c r="F143" s="157"/>
      <c r="G143" s="158"/>
      <c r="H143" s="291"/>
      <c r="I143" s="157"/>
      <c r="J143" s="155"/>
      <c r="K143" s="157"/>
      <c r="L143" s="158"/>
      <c r="M143" s="158"/>
      <c r="N143" s="151">
        <f t="shared" si="34"/>
        <v>0</v>
      </c>
      <c r="O143" s="152">
        <f>N143/Portada!$F$15</f>
        <v>0</v>
      </c>
      <c r="P143" s="23"/>
      <c r="Q143" s="23"/>
      <c r="R143" s="20"/>
      <c r="S143" s="94">
        <f t="shared" si="35"/>
        <v>0</v>
      </c>
      <c r="T143" s="20"/>
      <c r="U143" s="105">
        <f t="shared" si="36"/>
        <v>0</v>
      </c>
      <c r="EC143" s="151">
        <f t="shared" si="37"/>
        <v>0</v>
      </c>
    </row>
    <row r="144" spans="1:133" x14ac:dyDescent="0.25">
      <c r="A144" s="20"/>
      <c r="B144" s="132" t="s">
        <v>62</v>
      </c>
      <c r="C144" s="285" t="s">
        <v>16</v>
      </c>
      <c r="D144" s="284"/>
      <c r="E144" s="147"/>
      <c r="F144" s="148"/>
      <c r="G144" s="149"/>
      <c r="H144" s="146"/>
      <c r="I144" s="148"/>
      <c r="J144" s="146"/>
      <c r="K144" s="148"/>
      <c r="L144" s="149"/>
      <c r="M144" s="149"/>
      <c r="N144" s="151">
        <f t="shared" si="34"/>
        <v>0</v>
      </c>
      <c r="O144" s="152">
        <f>N144/Portada!$F$15</f>
        <v>0</v>
      </c>
      <c r="P144" s="23"/>
      <c r="Q144" s="23"/>
      <c r="R144" s="20"/>
      <c r="S144" s="94">
        <f t="shared" si="35"/>
        <v>0</v>
      </c>
      <c r="T144" s="20"/>
      <c r="U144" s="105">
        <f t="shared" si="36"/>
        <v>0</v>
      </c>
      <c r="EC144" s="151">
        <f t="shared" si="37"/>
        <v>0</v>
      </c>
    </row>
    <row r="145" spans="1:133" x14ac:dyDescent="0.25">
      <c r="A145" s="20"/>
      <c r="B145" s="48" t="s">
        <v>524</v>
      </c>
      <c r="C145" s="9" t="s">
        <v>53</v>
      </c>
      <c r="D145" s="290"/>
      <c r="E145" s="188"/>
      <c r="F145" s="189"/>
      <c r="G145" s="190"/>
      <c r="H145" s="187"/>
      <c r="I145" s="157"/>
      <c r="J145" s="155"/>
      <c r="K145" s="157"/>
      <c r="L145" s="158"/>
      <c r="M145" s="158"/>
      <c r="N145" s="151">
        <f t="shared" si="34"/>
        <v>0</v>
      </c>
      <c r="O145" s="152">
        <f>N145/Portada!$F$15</f>
        <v>0</v>
      </c>
      <c r="P145" s="23"/>
      <c r="Q145" s="23"/>
      <c r="R145" s="20"/>
      <c r="S145" s="94">
        <f t="shared" si="35"/>
        <v>0</v>
      </c>
      <c r="T145" s="20"/>
      <c r="U145" s="105">
        <f t="shared" si="36"/>
        <v>0</v>
      </c>
      <c r="EC145" s="151">
        <f t="shared" si="37"/>
        <v>0</v>
      </c>
    </row>
    <row r="146" spans="1:133" x14ac:dyDescent="0.25">
      <c r="A146" s="20"/>
      <c r="B146" s="132" t="s">
        <v>525</v>
      </c>
      <c r="C146" s="287"/>
      <c r="D146" s="284"/>
      <c r="E146" s="147"/>
      <c r="F146" s="148"/>
      <c r="G146" s="149"/>
      <c r="H146" s="146"/>
      <c r="I146" s="148"/>
      <c r="J146" s="146"/>
      <c r="K146" s="148"/>
      <c r="L146" s="149"/>
      <c r="M146" s="149"/>
      <c r="N146" s="151">
        <f t="shared" si="34"/>
        <v>0</v>
      </c>
      <c r="O146" s="152">
        <f>N146/Portada!$F$15</f>
        <v>0</v>
      </c>
      <c r="P146" s="23"/>
      <c r="Q146" s="23"/>
      <c r="R146" s="20"/>
      <c r="S146" s="94">
        <f t="shared" si="35"/>
        <v>0</v>
      </c>
      <c r="T146" s="20"/>
      <c r="U146" s="105">
        <f t="shared" si="36"/>
        <v>0</v>
      </c>
      <c r="EC146" s="151">
        <f t="shared" si="37"/>
        <v>0</v>
      </c>
    </row>
    <row r="147" spans="1:133" ht="15.75" thickBot="1" x14ac:dyDescent="0.3">
      <c r="A147" s="20"/>
      <c r="B147" s="37"/>
      <c r="C147" s="133" t="str">
        <f>"TOTAL " &amp;" " &amp; B139 &amp; " " &amp; (C139)</f>
        <v>TOTAL  02.08. Ballet i Orquestres</v>
      </c>
      <c r="D147" s="134"/>
      <c r="E147" s="135"/>
      <c r="F147" s="135"/>
      <c r="G147" s="134"/>
      <c r="H147" s="134"/>
      <c r="I147" s="135"/>
      <c r="J147" s="134"/>
      <c r="K147" s="135"/>
      <c r="L147" s="134"/>
      <c r="M147" s="141"/>
      <c r="N147" s="136">
        <f>SUM(N140:N146)</f>
        <v>0</v>
      </c>
      <c r="O147" s="136">
        <f>SUM(O140:O146)</f>
        <v>0</v>
      </c>
      <c r="P147" s="40">
        <f>SUM(P140:P146)</f>
        <v>0</v>
      </c>
      <c r="Q147" s="40">
        <f>SUM(Q140:Q146)</f>
        <v>0</v>
      </c>
      <c r="R147" s="20"/>
      <c r="S147" s="40">
        <f>SUM(S140:S146)</f>
        <v>0</v>
      </c>
      <c r="T147" s="20"/>
      <c r="U147" s="20"/>
      <c r="EC147" s="136">
        <f>SUM(EC140:EC146)</f>
        <v>0</v>
      </c>
    </row>
    <row r="148" spans="1:133" x14ac:dyDescent="0.25">
      <c r="A148" s="20"/>
      <c r="B148" s="42" t="s">
        <v>0</v>
      </c>
      <c r="C148" s="50"/>
      <c r="D148" s="42"/>
      <c r="E148" s="63"/>
      <c r="F148" s="66"/>
      <c r="G148" s="51"/>
      <c r="H148" s="51"/>
      <c r="I148" s="66"/>
      <c r="J148" s="51"/>
      <c r="K148" s="66"/>
      <c r="L148" s="51"/>
      <c r="M148" s="51"/>
      <c r="N148" s="51"/>
      <c r="O148" s="38"/>
      <c r="P148" s="38"/>
      <c r="Q148" s="38"/>
      <c r="R148" s="38"/>
      <c r="S148" s="38"/>
      <c r="T148" s="20"/>
      <c r="U148" s="20"/>
      <c r="EC148" s="51"/>
    </row>
    <row r="149" spans="1:133" x14ac:dyDescent="0.25">
      <c r="A149" s="20"/>
      <c r="B149" s="41" t="s">
        <v>251</v>
      </c>
      <c r="C149" s="34" t="s">
        <v>240</v>
      </c>
      <c r="D149" s="42"/>
      <c r="E149" s="65"/>
      <c r="F149" s="65"/>
      <c r="G149" s="47"/>
      <c r="H149" s="47"/>
      <c r="I149" s="65"/>
      <c r="J149" s="47"/>
      <c r="K149" s="31"/>
      <c r="L149" s="47"/>
      <c r="M149" s="47"/>
      <c r="N149" s="47"/>
      <c r="O149" s="38"/>
      <c r="P149" s="38"/>
      <c r="Q149" s="38"/>
      <c r="R149" s="38"/>
      <c r="S149" s="38"/>
      <c r="T149" s="20"/>
      <c r="U149" s="20"/>
      <c r="EC149" s="47"/>
    </row>
    <row r="150" spans="1:133" x14ac:dyDescent="0.25">
      <c r="A150" s="34"/>
      <c r="B150" s="160" t="s">
        <v>353</v>
      </c>
      <c r="C150" s="161" t="s">
        <v>587</v>
      </c>
      <c r="D150" s="162"/>
      <c r="E150" s="163"/>
      <c r="F150" s="164"/>
      <c r="G150" s="165"/>
      <c r="H150" s="162"/>
      <c r="I150" s="164"/>
      <c r="J150" s="162"/>
      <c r="K150" s="164"/>
      <c r="L150" s="165"/>
      <c r="M150" s="165"/>
      <c r="N150" s="167">
        <f t="shared" ref="N150:N155" si="38">(IF(G150=0,1,G150)*IF(I150=0,1,I150)*L150 )+M150*IF(G150=0,1,G150)*IF(I150=0,1,I150)</f>
        <v>0</v>
      </c>
      <c r="O150" s="168">
        <f>N150/Portada!$F$15</f>
        <v>0</v>
      </c>
      <c r="P150" s="23"/>
      <c r="Q150" s="23"/>
      <c r="R150" s="20"/>
      <c r="S150" s="94">
        <f t="shared" ref="S150:S155" si="39">M150*IF(G150=0,1,G150)*IF(I150=0,1,I150)</f>
        <v>0</v>
      </c>
      <c r="T150" s="20"/>
      <c r="U150" s="105">
        <f t="shared" ref="U150:U155" si="40">IF(L150&lt;&gt;0,(M150/L150)/IF(G150=0,1,G150),0)</f>
        <v>0</v>
      </c>
      <c r="EC150" s="167">
        <f t="shared" ref="EC150:EC155" si="41">(IF(G150=0,1,G150)*IF(I150=0,1,I150)*L150 )+M150*IF(G150=0,1,G150)*IF(I150=0,1,I150)</f>
        <v>0</v>
      </c>
    </row>
    <row r="151" spans="1:133" x14ac:dyDescent="0.25">
      <c r="B151" s="153" t="s">
        <v>354</v>
      </c>
      <c r="C151" s="184" t="s">
        <v>58</v>
      </c>
      <c r="D151" s="155"/>
      <c r="E151" s="156"/>
      <c r="F151" s="157"/>
      <c r="G151" s="158"/>
      <c r="H151" s="155"/>
      <c r="I151" s="157"/>
      <c r="J151" s="155"/>
      <c r="K151" s="157"/>
      <c r="L151" s="158"/>
      <c r="M151" s="158"/>
      <c r="N151" s="151">
        <f t="shared" si="38"/>
        <v>0</v>
      </c>
      <c r="O151" s="152">
        <f>N151/Portada!$F$15</f>
        <v>0</v>
      </c>
      <c r="P151" s="23"/>
      <c r="Q151" s="23"/>
      <c r="R151" s="20"/>
      <c r="S151" s="94">
        <f t="shared" si="39"/>
        <v>0</v>
      </c>
      <c r="T151" s="20"/>
      <c r="U151" s="105">
        <f t="shared" si="40"/>
        <v>0</v>
      </c>
      <c r="EC151" s="151">
        <f t="shared" si="41"/>
        <v>0</v>
      </c>
    </row>
    <row r="152" spans="1:133" x14ac:dyDescent="0.25">
      <c r="A152" s="34"/>
      <c r="B152" s="144" t="s">
        <v>355</v>
      </c>
      <c r="C152" s="145" t="s">
        <v>58</v>
      </c>
      <c r="D152" s="146"/>
      <c r="E152" s="147"/>
      <c r="F152" s="148"/>
      <c r="G152" s="149"/>
      <c r="H152" s="146"/>
      <c r="I152" s="148"/>
      <c r="J152" s="146"/>
      <c r="K152" s="148"/>
      <c r="L152" s="149"/>
      <c r="M152" s="149"/>
      <c r="N152" s="151">
        <f t="shared" si="38"/>
        <v>0</v>
      </c>
      <c r="O152" s="152">
        <f>N152/Portada!$F$15</f>
        <v>0</v>
      </c>
      <c r="P152" s="23"/>
      <c r="Q152" s="23"/>
      <c r="R152" s="20"/>
      <c r="S152" s="94">
        <f t="shared" si="39"/>
        <v>0</v>
      </c>
      <c r="T152" s="20"/>
      <c r="U152" s="105">
        <f t="shared" si="40"/>
        <v>0</v>
      </c>
      <c r="EC152" s="151">
        <f t="shared" si="41"/>
        <v>0</v>
      </c>
    </row>
    <row r="153" spans="1:133" x14ac:dyDescent="0.25">
      <c r="A153" s="34"/>
      <c r="B153" s="153" t="s">
        <v>356</v>
      </c>
      <c r="C153" s="184" t="s">
        <v>61</v>
      </c>
      <c r="D153" s="155"/>
      <c r="E153" s="156"/>
      <c r="F153" s="157"/>
      <c r="G153" s="158"/>
      <c r="H153" s="155"/>
      <c r="I153" s="157"/>
      <c r="J153" s="155"/>
      <c r="K153" s="157"/>
      <c r="L153" s="158"/>
      <c r="M153" s="158"/>
      <c r="N153" s="151">
        <f t="shared" si="38"/>
        <v>0</v>
      </c>
      <c r="O153" s="152">
        <f>N153/Portada!$F$15</f>
        <v>0</v>
      </c>
      <c r="P153" s="23"/>
      <c r="Q153" s="23"/>
      <c r="R153" s="20"/>
      <c r="S153" s="94">
        <f t="shared" si="39"/>
        <v>0</v>
      </c>
      <c r="T153" s="20"/>
      <c r="U153" s="105">
        <f t="shared" si="40"/>
        <v>0</v>
      </c>
      <c r="EC153" s="151">
        <f t="shared" si="41"/>
        <v>0</v>
      </c>
    </row>
    <row r="154" spans="1:133" x14ac:dyDescent="0.25">
      <c r="A154" s="34"/>
      <c r="B154" s="144" t="s">
        <v>357</v>
      </c>
      <c r="C154" s="143"/>
      <c r="D154" s="146"/>
      <c r="E154" s="147"/>
      <c r="F154" s="148"/>
      <c r="G154" s="149"/>
      <c r="H154" s="146"/>
      <c r="I154" s="148"/>
      <c r="J154" s="146"/>
      <c r="K154" s="148"/>
      <c r="L154" s="149"/>
      <c r="M154" s="149"/>
      <c r="N154" s="151">
        <f t="shared" si="38"/>
        <v>0</v>
      </c>
      <c r="O154" s="152">
        <f>N154/Portada!$F$15</f>
        <v>0</v>
      </c>
      <c r="P154" s="23"/>
      <c r="Q154" s="23"/>
      <c r="R154" s="20"/>
      <c r="S154" s="94">
        <f t="shared" si="39"/>
        <v>0</v>
      </c>
      <c r="T154" s="20"/>
      <c r="U154" s="105">
        <f t="shared" si="40"/>
        <v>0</v>
      </c>
      <c r="EC154" s="151">
        <f t="shared" si="41"/>
        <v>0</v>
      </c>
    </row>
    <row r="155" spans="1:133" x14ac:dyDescent="0.25">
      <c r="A155" s="34"/>
      <c r="B155" s="153" t="s">
        <v>358</v>
      </c>
      <c r="C155" s="143"/>
      <c r="D155" s="155"/>
      <c r="E155" s="156"/>
      <c r="F155" s="157"/>
      <c r="G155" s="158"/>
      <c r="H155" s="155"/>
      <c r="I155" s="157"/>
      <c r="J155" s="155"/>
      <c r="K155" s="157"/>
      <c r="L155" s="158"/>
      <c r="M155" s="158"/>
      <c r="N155" s="151">
        <f t="shared" si="38"/>
        <v>0</v>
      </c>
      <c r="O155" s="152">
        <f>N155/Portada!$F$15</f>
        <v>0</v>
      </c>
      <c r="P155" s="23"/>
      <c r="Q155" s="23"/>
      <c r="R155" s="20"/>
      <c r="S155" s="94">
        <f t="shared" si="39"/>
        <v>0</v>
      </c>
      <c r="T155" s="20"/>
      <c r="U155" s="105">
        <f t="shared" si="40"/>
        <v>0</v>
      </c>
      <c r="EC155" s="151">
        <f t="shared" si="41"/>
        <v>0</v>
      </c>
    </row>
    <row r="156" spans="1:133" ht="15.75" thickBot="1" x14ac:dyDescent="0.3">
      <c r="A156" s="34"/>
      <c r="B156" s="37"/>
      <c r="C156" s="133" t="str">
        <f>"TOTAL " &amp;" " &amp; B149 &amp; " " &amp; (C149)</f>
        <v>TOTAL  02.09. Doblatge</v>
      </c>
      <c r="D156" s="134"/>
      <c r="E156" s="135"/>
      <c r="F156" s="135"/>
      <c r="G156" s="134"/>
      <c r="H156" s="134"/>
      <c r="I156" s="135"/>
      <c r="J156" s="134"/>
      <c r="K156" s="135"/>
      <c r="L156" s="134"/>
      <c r="M156" s="141"/>
      <c r="N156" s="136">
        <f>SUM(N150:N155)</f>
        <v>0</v>
      </c>
      <c r="O156" s="136">
        <f>SUM(O150:O155)</f>
        <v>0</v>
      </c>
      <c r="P156" s="40">
        <f>SUM(P150:P155)</f>
        <v>0</v>
      </c>
      <c r="Q156" s="40">
        <f>SUM(Q150:Q155)</f>
        <v>0</v>
      </c>
      <c r="R156" s="20"/>
      <c r="S156" s="40">
        <f>SUM(S150:S155)</f>
        <v>0</v>
      </c>
      <c r="T156" s="20"/>
      <c r="U156" s="20"/>
      <c r="EC156" s="136">
        <f>SUM(EC150:EC155)</f>
        <v>0</v>
      </c>
    </row>
    <row r="157" spans="1:133" ht="14.25" customHeight="1" x14ac:dyDescent="0.25">
      <c r="A157" s="34"/>
      <c r="B157" s="31"/>
      <c r="C157" s="68" t="s">
        <v>242</v>
      </c>
      <c r="D157" s="69" t="str">
        <f>C30</f>
        <v>CAPÍTOL 02.- Personal artístic</v>
      </c>
      <c r="E157" s="62"/>
      <c r="F157" s="62"/>
      <c r="G157" s="43"/>
      <c r="H157" s="43"/>
      <c r="I157" s="71"/>
      <c r="J157" s="43"/>
      <c r="K157" s="71"/>
      <c r="L157" s="43"/>
      <c r="M157" s="43"/>
      <c r="N157" s="44">
        <f>(N43+N61+N79+N97+N115+N128+N137+N147+ N156)</f>
        <v>0</v>
      </c>
      <c r="O157" s="44">
        <f>(O43+O61+O79+O97+O115+O128+O137+O147+ O156)</f>
        <v>0</v>
      </c>
      <c r="P157" s="44">
        <f>(P43+P61+P79+P97+P115+P128+P137+P147+ P156)</f>
        <v>0</v>
      </c>
      <c r="Q157" s="44">
        <f>(Q43+Q61+Q79+Q97+Q115+Q128+Q137+Q147+ Q156)</f>
        <v>0</v>
      </c>
      <c r="R157" s="38"/>
      <c r="S157" s="44">
        <f>(S43+S61+S79+S97+S115+S128+S137+S147+ S156)</f>
        <v>0</v>
      </c>
      <c r="T157" s="20"/>
      <c r="U157" s="20"/>
      <c r="EC157" s="44">
        <f>(EC43+EC61+EC79+EC97+EC115+EC128+EC137+EC147+ EC156)</f>
        <v>0</v>
      </c>
    </row>
    <row r="158" spans="1:133" x14ac:dyDescent="0.25">
      <c r="A158" s="20"/>
      <c r="E158" s="63"/>
      <c r="F158" s="63"/>
      <c r="G158" s="42"/>
      <c r="H158" s="42"/>
      <c r="I158" s="63"/>
      <c r="J158" s="42"/>
      <c r="K158" s="63"/>
      <c r="L158" s="42"/>
      <c r="M158" s="42"/>
      <c r="N158" s="42"/>
      <c r="O158" s="42"/>
      <c r="P158" s="42"/>
      <c r="Q158" s="42"/>
      <c r="R158" s="42"/>
      <c r="S158" s="42"/>
      <c r="T158" s="20"/>
      <c r="U158" s="20"/>
      <c r="EC158" s="42"/>
    </row>
    <row r="159" spans="1:133" ht="18.75" x14ac:dyDescent="0.3">
      <c r="A159" s="20"/>
      <c r="B159" s="31"/>
      <c r="C159" s="45" t="s">
        <v>252</v>
      </c>
      <c r="D159" s="46"/>
      <c r="E159" s="63"/>
      <c r="F159" s="63"/>
      <c r="G159" s="42"/>
      <c r="H159" s="42"/>
      <c r="I159" s="63"/>
      <c r="J159" s="42"/>
      <c r="K159" s="63"/>
      <c r="L159" s="42"/>
      <c r="M159" s="42"/>
      <c r="N159" s="42"/>
      <c r="O159" s="42"/>
      <c r="P159" s="42"/>
      <c r="Q159" s="42"/>
      <c r="R159" s="42"/>
      <c r="S159" s="42"/>
      <c r="T159" s="20"/>
      <c r="U159" s="20"/>
      <c r="EC159" s="42"/>
    </row>
    <row r="160" spans="1:133" x14ac:dyDescent="0.25">
      <c r="A160" s="20"/>
      <c r="B160" s="42" t="s">
        <v>0</v>
      </c>
      <c r="C160" s="50"/>
      <c r="D160" s="38"/>
      <c r="E160" s="63"/>
      <c r="F160" s="63"/>
      <c r="G160" s="42"/>
      <c r="H160" s="42"/>
      <c r="I160" s="63"/>
      <c r="J160" s="42"/>
      <c r="K160" s="63"/>
      <c r="L160" s="42"/>
      <c r="M160" s="42"/>
      <c r="N160" s="42"/>
      <c r="O160" s="42"/>
      <c r="P160" s="42"/>
      <c r="Q160" s="42"/>
      <c r="R160" s="42"/>
      <c r="S160" s="42"/>
      <c r="T160" s="20"/>
      <c r="U160" s="20"/>
      <c r="EC160" s="42"/>
    </row>
    <row r="161" spans="1:133" x14ac:dyDescent="0.25">
      <c r="A161" s="20"/>
      <c r="B161" s="41" t="s">
        <v>63</v>
      </c>
      <c r="C161" s="34" t="s">
        <v>238</v>
      </c>
      <c r="D161" s="46"/>
      <c r="E161" s="63"/>
      <c r="F161" s="63"/>
      <c r="G161" s="42"/>
      <c r="H161" s="42"/>
      <c r="I161" s="63"/>
      <c r="J161" s="42"/>
      <c r="K161" s="63"/>
      <c r="L161" s="42"/>
      <c r="M161" s="42"/>
      <c r="N161" s="42"/>
      <c r="O161" s="42"/>
      <c r="P161" s="42"/>
      <c r="Q161" s="42"/>
      <c r="R161" s="42"/>
      <c r="S161" s="42"/>
      <c r="T161" s="20"/>
      <c r="U161" s="20"/>
      <c r="EC161" s="42"/>
    </row>
    <row r="162" spans="1:133" x14ac:dyDescent="0.25">
      <c r="A162" s="34"/>
      <c r="B162" s="161" t="s">
        <v>64</v>
      </c>
      <c r="C162" s="161" t="s">
        <v>65</v>
      </c>
      <c r="D162" s="162"/>
      <c r="E162" s="164"/>
      <c r="F162" s="164"/>
      <c r="G162" s="165"/>
      <c r="H162" s="162"/>
      <c r="I162" s="165"/>
      <c r="J162" s="162"/>
      <c r="K162" s="164"/>
      <c r="L162" s="165"/>
      <c r="M162" s="168">
        <f>+IF(K162="L-TF",IF(L162&lt;Resum!$AD$43,(L162*Resum!$AD$44),Resum!$AD$45),+IF(K162="L-TT",IF(L162&lt;Resum!$AD$47,(L162*Resum!$AD$48),Resum!$AD$49),0))
+IF(K162="A",0,+IF(L162&gt;Resum!$AB$53,Resum!$AD$53*(+IF(L162&gt;Resum!$AC$53,(Resum!$AC$53-Resum!$AB$53),(L162-Resum!$AB$53))),0)+IF(L162&gt;Resum!$AB$54,Resum!$AD$54*(+IF(L162&gt;Resum!$AC$54,(Resum!$AC$54-Resum!$AB$54),(L162-Resum!$AB$54))),0)+IF(L162&gt;Resum!$AB$55,Resum!$AD$55*(L162-Resum!$AB$55),0))</f>
        <v>0</v>
      </c>
      <c r="N162" s="167">
        <f t="shared" ref="N162:N182" si="42">(IF(G162=0,1,G162)*IF(I162=0,1,I162)*L162 )+M162*IF(G162=0,1,G162)*IF(I162=0,1,I162)</f>
        <v>0</v>
      </c>
      <c r="O162" s="168">
        <f>N162/Portada!$F$15</f>
        <v>0</v>
      </c>
      <c r="P162" s="23"/>
      <c r="Q162" s="23"/>
      <c r="R162" s="20"/>
      <c r="S162" s="94">
        <f t="shared" ref="S162:S182" si="43">M162*IF(G162=0,1,G162)*IF(I162=0,1,I162)</f>
        <v>0</v>
      </c>
      <c r="T162" s="20"/>
      <c r="U162" s="20"/>
      <c r="EC162" s="167">
        <f>(IF(G162=0,1,G162)*IF(I162=0,1,I162)*L162 )+M162*IF(G162=0,1,G162)*IF(I162=0,1,I162)</f>
        <v>0</v>
      </c>
    </row>
    <row r="163" spans="1:133" x14ac:dyDescent="0.25">
      <c r="B163" s="154" t="s">
        <v>66</v>
      </c>
      <c r="C163" s="184" t="s">
        <v>558</v>
      </c>
      <c r="D163" s="155"/>
      <c r="E163" s="157"/>
      <c r="F163" s="157"/>
      <c r="G163" s="158"/>
      <c r="H163" s="155"/>
      <c r="I163" s="158"/>
      <c r="J163" s="155"/>
      <c r="K163" s="157"/>
      <c r="L163" s="158"/>
      <c r="M163" s="152">
        <f>+IF(K163="L-TF",IF(L163&lt;Resum!$AD$43,(L163*Resum!$AD$44),Resum!$AD$45),+IF(K163="L-TT",IF(L163&lt;Resum!$AD$47,(L163*Resum!$AD$48),Resum!$AD$49),0))
+IF(K163="A",0,+IF(L163&gt;Resum!$AB$53,Resum!$AD$53*(+IF(L163&gt;Resum!$AC$53,(Resum!$AC$53-Resum!$AB$53),(L163-Resum!$AB$53))),0)+IF(L163&gt;Resum!$AB$54,Resum!$AD$54*(+IF(L163&gt;Resum!$AC$54,(Resum!$AC$54-Resum!$AB$54),(L163-Resum!$AB$54))),0)+IF(L163&gt;Resum!$AB$55,Resum!$AD$55*(L163-Resum!$AB$55),0))</f>
        <v>0</v>
      </c>
      <c r="N163" s="151">
        <f t="shared" si="42"/>
        <v>0</v>
      </c>
      <c r="O163" s="152">
        <f>N163/Portada!$F$15</f>
        <v>0</v>
      </c>
      <c r="P163" s="23"/>
      <c r="Q163" s="23"/>
      <c r="R163" s="20"/>
      <c r="S163" s="94">
        <f t="shared" si="43"/>
        <v>0</v>
      </c>
      <c r="T163" s="20"/>
      <c r="U163" s="20"/>
      <c r="EC163" s="151">
        <f t="shared" ref="EC163:EC182" si="44">(IF(G163=0,1,G163)*IF(I163=0,1,I163)*L163 )+M163*IF(G163=0,1,G163)*IF(I163=0,1,I163)</f>
        <v>0</v>
      </c>
    </row>
    <row r="164" spans="1:133" x14ac:dyDescent="0.25">
      <c r="A164" s="34"/>
      <c r="B164" s="145" t="s">
        <v>67</v>
      </c>
      <c r="C164" s="145" t="s">
        <v>98</v>
      </c>
      <c r="D164" s="146"/>
      <c r="E164" s="148"/>
      <c r="F164" s="148"/>
      <c r="G164" s="149"/>
      <c r="H164" s="146"/>
      <c r="I164" s="149"/>
      <c r="J164" s="146"/>
      <c r="K164" s="148"/>
      <c r="L164" s="149"/>
      <c r="M164" s="152">
        <f>+IF(K164="L-TF",IF(L164&lt;Resum!$AD$43,(L164*Resum!$AD$44),Resum!$AD$45),+IF(K164="L-TT",IF(L164&lt;Resum!$AD$47,(L164*Resum!$AD$48),Resum!$AD$49),0))
+IF(K164="A",0,+IF(L164&gt;Resum!$AB$53,Resum!$AD$53*(+IF(L164&gt;Resum!$AC$53,(Resum!$AC$53-Resum!$AB$53),(L164-Resum!$AB$53))),0)+IF(L164&gt;Resum!$AB$54,Resum!$AD$54*(+IF(L164&gt;Resum!$AC$54,(Resum!$AC$54-Resum!$AB$54),(L164-Resum!$AB$54))),0)+IF(L164&gt;Resum!$AB$55,Resum!$AD$55*(L164-Resum!$AB$55),0))</f>
        <v>0</v>
      </c>
      <c r="N164" s="151">
        <f t="shared" si="42"/>
        <v>0</v>
      </c>
      <c r="O164" s="152">
        <f>N164/Portada!$F$15</f>
        <v>0</v>
      </c>
      <c r="P164" s="23"/>
      <c r="Q164" s="23"/>
      <c r="R164" s="20"/>
      <c r="S164" s="94">
        <f t="shared" si="43"/>
        <v>0</v>
      </c>
      <c r="T164" s="20"/>
      <c r="U164" s="20"/>
      <c r="EC164" s="151">
        <f t="shared" si="44"/>
        <v>0</v>
      </c>
    </row>
    <row r="165" spans="1:133" x14ac:dyDescent="0.25">
      <c r="A165" s="34"/>
      <c r="B165" s="154" t="s">
        <v>68</v>
      </c>
      <c r="C165" s="184" t="s">
        <v>253</v>
      </c>
      <c r="D165" s="155"/>
      <c r="E165" s="157"/>
      <c r="F165" s="157"/>
      <c r="G165" s="158"/>
      <c r="H165" s="155"/>
      <c r="I165" s="158"/>
      <c r="J165" s="155"/>
      <c r="K165" s="157"/>
      <c r="L165" s="158"/>
      <c r="M165" s="152">
        <f>+IF(K165="L-TF",IF(L165&lt;Resum!$AD$43,(L165*Resum!$AD$44),Resum!$AD$45),+IF(K165="L-TT",IF(L165&lt;Resum!$AD$47,(L165*Resum!$AD$48),Resum!$AD$49),0))
+IF(K165="A",0,+IF(L165&gt;Resum!$AB$53,Resum!$AD$53*(+IF(L165&gt;Resum!$AC$53,(Resum!$AC$53-Resum!$AB$53),(L165-Resum!$AB$53))),0)+IF(L165&gt;Resum!$AB$54,Resum!$AD$54*(+IF(L165&gt;Resum!$AC$54,(Resum!$AC$54-Resum!$AB$54),(L165-Resum!$AB$54))),0)+IF(L165&gt;Resum!$AB$55,Resum!$AD$55*(L165-Resum!$AB$55),0))</f>
        <v>0</v>
      </c>
      <c r="N165" s="151">
        <f t="shared" si="42"/>
        <v>0</v>
      </c>
      <c r="O165" s="152">
        <f>N165/Portada!$F$15</f>
        <v>0</v>
      </c>
      <c r="P165" s="23"/>
      <c r="Q165" s="23"/>
      <c r="R165" s="20"/>
      <c r="S165" s="94">
        <f t="shared" si="43"/>
        <v>0</v>
      </c>
      <c r="T165" s="20"/>
      <c r="U165" s="20"/>
      <c r="EC165" s="151">
        <f t="shared" si="44"/>
        <v>0</v>
      </c>
    </row>
    <row r="166" spans="1:133" x14ac:dyDescent="0.25">
      <c r="A166" s="34"/>
      <c r="B166" s="145" t="s">
        <v>69</v>
      </c>
      <c r="C166" s="145" t="s">
        <v>255</v>
      </c>
      <c r="D166" s="146"/>
      <c r="E166" s="148"/>
      <c r="F166" s="148"/>
      <c r="G166" s="149"/>
      <c r="H166" s="146"/>
      <c r="I166" s="149"/>
      <c r="J166" s="146"/>
      <c r="K166" s="148"/>
      <c r="L166" s="149"/>
      <c r="M166" s="152">
        <f>+IF(K166="L-TF",IF(L166&lt;Resum!$AD$43,(L166*Resum!$AD$44),Resum!$AD$45),+IF(K166="L-TT",IF(L166&lt;Resum!$AD$47,(L166*Resum!$AD$48),Resum!$AD$49),0))
+IF(K166="A",0,+IF(L166&gt;Resum!$AB$53,Resum!$AD$53*(+IF(L166&gt;Resum!$AC$53,(Resum!$AC$53-Resum!$AB$53),(L166-Resum!$AB$53))),0)+IF(L166&gt;Resum!$AB$54,Resum!$AD$54*(+IF(L166&gt;Resum!$AC$54,(Resum!$AC$54-Resum!$AB$54),(L166-Resum!$AB$54))),0)+IF(L166&gt;Resum!$AB$55,Resum!$AD$55*(L166-Resum!$AB$55),0))</f>
        <v>0</v>
      </c>
      <c r="N166" s="151">
        <f t="shared" si="42"/>
        <v>0</v>
      </c>
      <c r="O166" s="152">
        <f>N166/Portada!$F$15</f>
        <v>0</v>
      </c>
      <c r="P166" s="23"/>
      <c r="Q166" s="23"/>
      <c r="R166" s="20"/>
      <c r="S166" s="94">
        <f t="shared" si="43"/>
        <v>0</v>
      </c>
      <c r="T166" s="20"/>
      <c r="U166" s="20"/>
      <c r="EC166" s="151">
        <f t="shared" si="44"/>
        <v>0</v>
      </c>
    </row>
    <row r="167" spans="1:133" x14ac:dyDescent="0.25">
      <c r="A167" s="34"/>
      <c r="B167" s="154" t="s">
        <v>559</v>
      </c>
      <c r="C167" s="184" t="s">
        <v>255</v>
      </c>
      <c r="D167" s="155"/>
      <c r="E167" s="157"/>
      <c r="F167" s="157"/>
      <c r="G167" s="158"/>
      <c r="H167" s="155"/>
      <c r="I167" s="158"/>
      <c r="J167" s="155"/>
      <c r="K167" s="157"/>
      <c r="L167" s="158"/>
      <c r="M167" s="152">
        <f>+IF(K167="L-TF",IF(L167&lt;Resum!$AD$43,(L167*Resum!$AD$44),Resum!$AD$45),+IF(K167="L-TT",IF(L167&lt;Resum!$AD$47,(L167*Resum!$AD$48),Resum!$AD$49),0))
+IF(K167="A",0,+IF(L167&gt;Resum!$AB$53,Resum!$AD$53*(+IF(L167&gt;Resum!$AC$53,(Resum!$AC$53-Resum!$AB$53),(L167-Resum!$AB$53))),0)+IF(L167&gt;Resum!$AB$54,Resum!$AD$54*(+IF(L167&gt;Resum!$AC$54,(Resum!$AC$54-Resum!$AB$54),(L167-Resum!$AB$54))),0)+IF(L167&gt;Resum!$AB$55,Resum!$AD$55*(L167-Resum!$AB$55),0))</f>
        <v>0</v>
      </c>
      <c r="N167" s="151">
        <f t="shared" si="42"/>
        <v>0</v>
      </c>
      <c r="O167" s="152">
        <f>N167/Portada!$F$15</f>
        <v>0</v>
      </c>
      <c r="P167" s="23"/>
      <c r="Q167" s="23"/>
      <c r="R167" s="20"/>
      <c r="S167" s="94">
        <f t="shared" si="43"/>
        <v>0</v>
      </c>
      <c r="T167" s="20"/>
      <c r="U167" s="20"/>
      <c r="EC167" s="151">
        <f t="shared" si="44"/>
        <v>0</v>
      </c>
    </row>
    <row r="168" spans="1:133" x14ac:dyDescent="0.25">
      <c r="A168" s="34"/>
      <c r="B168" s="145" t="s">
        <v>70</v>
      </c>
      <c r="C168" s="145" t="s">
        <v>255</v>
      </c>
      <c r="D168" s="146"/>
      <c r="E168" s="148"/>
      <c r="F168" s="148"/>
      <c r="G168" s="149"/>
      <c r="H168" s="146"/>
      <c r="I168" s="149"/>
      <c r="J168" s="146"/>
      <c r="K168" s="148"/>
      <c r="L168" s="149"/>
      <c r="M168" s="152">
        <f>+IF(K168="L-TF",IF(L168&lt;Resum!$AD$43,(L168*Resum!$AD$44),Resum!$AD$45),+IF(K168="L-TT",IF(L168&lt;Resum!$AD$47,(L168*Resum!$AD$48),Resum!$AD$49),0))
+IF(K168="A",0,+IF(L168&gt;Resum!$AB$53,Resum!$AD$53*(+IF(L168&gt;Resum!$AC$53,(Resum!$AC$53-Resum!$AB$53),(L168-Resum!$AB$53))),0)+IF(L168&gt;Resum!$AB$54,Resum!$AD$54*(+IF(L168&gt;Resum!$AC$54,(Resum!$AC$54-Resum!$AB$54),(L168-Resum!$AB$54))),0)+IF(L168&gt;Resum!$AB$55,Resum!$AD$55*(L168-Resum!$AB$55),0))</f>
        <v>0</v>
      </c>
      <c r="N168" s="151">
        <f t="shared" si="42"/>
        <v>0</v>
      </c>
      <c r="O168" s="152">
        <f>N168/Portada!$F$15</f>
        <v>0</v>
      </c>
      <c r="P168" s="23"/>
      <c r="Q168" s="23"/>
      <c r="R168" s="20"/>
      <c r="S168" s="94">
        <f t="shared" si="43"/>
        <v>0</v>
      </c>
      <c r="T168" s="20"/>
      <c r="U168" s="20"/>
      <c r="EC168" s="151">
        <f t="shared" si="44"/>
        <v>0</v>
      </c>
    </row>
    <row r="169" spans="1:133" x14ac:dyDescent="0.25">
      <c r="A169" s="34"/>
      <c r="B169" s="154" t="s">
        <v>71</v>
      </c>
      <c r="C169" s="184" t="s">
        <v>255</v>
      </c>
      <c r="D169" s="155"/>
      <c r="E169" s="157"/>
      <c r="F169" s="157"/>
      <c r="G169" s="158"/>
      <c r="H169" s="155"/>
      <c r="I169" s="158"/>
      <c r="J169" s="155"/>
      <c r="K169" s="157"/>
      <c r="L169" s="158"/>
      <c r="M169" s="152">
        <f>+IF(K169="L-TF",IF(L169&lt;Resum!$AD$43,(L169*Resum!$AD$44),Resum!$AD$45),+IF(K169="L-TT",IF(L169&lt;Resum!$AD$47,(L169*Resum!$AD$48),Resum!$AD$49),0))
+IF(K169="A",0,+IF(L169&gt;Resum!$AB$53,Resum!$AD$53*(+IF(L169&gt;Resum!$AC$53,(Resum!$AC$53-Resum!$AB$53),(L169-Resum!$AB$53))),0)+IF(L169&gt;Resum!$AB$54,Resum!$AD$54*(+IF(L169&gt;Resum!$AC$54,(Resum!$AC$54-Resum!$AB$54),(L169-Resum!$AB$54))),0)+IF(L169&gt;Resum!$AB$55,Resum!$AD$55*(L169-Resum!$AB$55),0))</f>
        <v>0</v>
      </c>
      <c r="N169" s="151">
        <f t="shared" si="42"/>
        <v>0</v>
      </c>
      <c r="O169" s="152">
        <f>N169/Portada!$F$15</f>
        <v>0</v>
      </c>
      <c r="P169" s="23"/>
      <c r="Q169" s="23"/>
      <c r="R169" s="20"/>
      <c r="S169" s="94">
        <f t="shared" si="43"/>
        <v>0</v>
      </c>
      <c r="T169" s="20"/>
      <c r="U169" s="20"/>
      <c r="EC169" s="151">
        <f t="shared" si="44"/>
        <v>0</v>
      </c>
    </row>
    <row r="170" spans="1:133" x14ac:dyDescent="0.25">
      <c r="A170" s="34"/>
      <c r="B170" s="145" t="s">
        <v>359</v>
      </c>
      <c r="C170" s="145" t="s">
        <v>255</v>
      </c>
      <c r="D170" s="146"/>
      <c r="E170" s="148"/>
      <c r="F170" s="148"/>
      <c r="G170" s="149"/>
      <c r="H170" s="146"/>
      <c r="I170" s="149"/>
      <c r="J170" s="146"/>
      <c r="K170" s="148"/>
      <c r="L170" s="149"/>
      <c r="M170" s="152">
        <f>+IF(K170="L-TF",IF(L170&lt;Resum!$AD$43,(L170*Resum!$AD$44),Resum!$AD$45),+IF(K170="L-TT",IF(L170&lt;Resum!$AD$47,(L170*Resum!$AD$48),Resum!$AD$49),0))
+IF(K170="A",0,+IF(L170&gt;Resum!$AB$53,Resum!$AD$53*(+IF(L170&gt;Resum!$AC$53,(Resum!$AC$53-Resum!$AB$53),(L170-Resum!$AB$53))),0)+IF(L170&gt;Resum!$AB$54,Resum!$AD$54*(+IF(L170&gt;Resum!$AC$54,(Resum!$AC$54-Resum!$AB$54),(L170-Resum!$AB$54))),0)+IF(L170&gt;Resum!$AB$55,Resum!$AD$55*(L170-Resum!$AB$55),0))</f>
        <v>0</v>
      </c>
      <c r="N170" s="151">
        <f t="shared" si="42"/>
        <v>0</v>
      </c>
      <c r="O170" s="152">
        <f>N170/Portada!$F$15</f>
        <v>0</v>
      </c>
      <c r="P170" s="23"/>
      <c r="Q170" s="23"/>
      <c r="R170" s="20"/>
      <c r="S170" s="94">
        <f t="shared" si="43"/>
        <v>0</v>
      </c>
      <c r="T170" s="20"/>
      <c r="U170" s="20"/>
      <c r="EC170" s="151">
        <f t="shared" si="44"/>
        <v>0</v>
      </c>
    </row>
    <row r="171" spans="1:133" x14ac:dyDescent="0.25">
      <c r="A171" s="34"/>
      <c r="B171" s="145" t="s">
        <v>470</v>
      </c>
      <c r="C171" s="186" t="s">
        <v>469</v>
      </c>
      <c r="D171" s="187"/>
      <c r="E171" s="189"/>
      <c r="F171" s="189"/>
      <c r="G171" s="190"/>
      <c r="H171" s="187"/>
      <c r="I171" s="190"/>
      <c r="J171" s="187"/>
      <c r="K171" s="155"/>
      <c r="L171" s="190"/>
      <c r="M171" s="152">
        <f>+IF(K171="L-TF",IF(L171&lt;Resum!$AD$43,(L171*Resum!$AD$44),Resum!$AD$45),+IF(K171="L-TT",IF(L171&lt;Resum!$AD$47,(L171*Resum!$AD$48),Resum!$AD$49),0))
+IF(K171="A",0,+IF(L171&gt;Resum!$AB$53,Resum!$AD$53*(+IF(L171&gt;Resum!$AC$53,(Resum!$AC$53-Resum!$AB$53),(L171-Resum!$AB$53))),0)+IF(L171&gt;Resum!$AB$54,Resum!$AD$54*(+IF(L171&gt;Resum!$AC$54,(Resum!$AC$54-Resum!$AB$54),(L171-Resum!$AB$54))),0)+IF(L171&gt;Resum!$AB$55,Resum!$AD$55*(L171-Resum!$AB$55),0))</f>
        <v>0</v>
      </c>
      <c r="N171" s="151">
        <f t="shared" si="42"/>
        <v>0</v>
      </c>
      <c r="O171" s="152">
        <f>N171/Portada!$F$15</f>
        <v>0</v>
      </c>
      <c r="P171" s="23"/>
      <c r="Q171" s="23"/>
      <c r="R171" s="20"/>
      <c r="S171" s="94">
        <f t="shared" si="43"/>
        <v>0</v>
      </c>
      <c r="T171" s="20"/>
      <c r="U171" s="20"/>
      <c r="EC171" s="151">
        <f t="shared" si="44"/>
        <v>0</v>
      </c>
    </row>
    <row r="172" spans="1:133" x14ac:dyDescent="0.25">
      <c r="A172" s="34"/>
      <c r="B172" s="154" t="s">
        <v>471</v>
      </c>
      <c r="C172" s="145" t="s">
        <v>614</v>
      </c>
      <c r="D172" s="146"/>
      <c r="E172" s="148"/>
      <c r="F172" s="148"/>
      <c r="G172" s="149"/>
      <c r="H172" s="146"/>
      <c r="I172" s="149"/>
      <c r="J172" s="146"/>
      <c r="K172" s="148"/>
      <c r="L172" s="149"/>
      <c r="M172" s="152">
        <f>+IF(K172="L-TF",IF(L172&lt;Resum!$AD$43,(L172*Resum!$AD$44),Resum!$AD$45),+IF(K172="L-TT",IF(L172&lt;Resum!$AD$47,(L172*Resum!$AD$48),Resum!$AD$49),0))
+IF(K172="A",0,+IF(L172&gt;Resum!$AB$53,Resum!$AD$53*(+IF(L172&gt;Resum!$AC$53,(Resum!$AC$53-Resum!$AB$53),(L172-Resum!$AB$53))),0)+IF(L172&gt;Resum!$AB$54,Resum!$AD$54*(+IF(L172&gt;Resum!$AC$54,(Resum!$AC$54-Resum!$AB$54),(L172-Resum!$AB$54))),0)+IF(L172&gt;Resum!$AB$55,Resum!$AD$55*(L172-Resum!$AB$55),0))</f>
        <v>0</v>
      </c>
      <c r="N172" s="151">
        <f t="shared" si="42"/>
        <v>0</v>
      </c>
      <c r="O172" s="152">
        <f>N172/Portada!$F$15</f>
        <v>0</v>
      </c>
      <c r="P172" s="23"/>
      <c r="Q172" s="23"/>
      <c r="R172" s="20"/>
      <c r="S172" s="94">
        <f t="shared" si="43"/>
        <v>0</v>
      </c>
      <c r="T172" s="20"/>
      <c r="U172" s="20"/>
      <c r="EC172" s="151">
        <f t="shared" si="44"/>
        <v>0</v>
      </c>
    </row>
    <row r="173" spans="1:133" x14ac:dyDescent="0.25">
      <c r="A173" s="34"/>
      <c r="B173" s="145" t="s">
        <v>472</v>
      </c>
      <c r="C173" s="186" t="s">
        <v>614</v>
      </c>
      <c r="D173" s="187"/>
      <c r="E173" s="189"/>
      <c r="F173" s="189"/>
      <c r="G173" s="190"/>
      <c r="H173" s="187"/>
      <c r="I173" s="190"/>
      <c r="J173" s="187"/>
      <c r="K173" s="157"/>
      <c r="L173" s="190"/>
      <c r="M173" s="152">
        <f>+IF(K173="L-TF",IF(L173&lt;Resum!$AD$43,(L173*Resum!$AD$44),Resum!$AD$45),+IF(K173="L-TT",IF(L173&lt;Resum!$AD$47,(L173*Resum!$AD$48),Resum!$AD$49),0))
+IF(K173="A",0,+IF(L173&gt;Resum!$AB$53,Resum!$AD$53*(+IF(L173&gt;Resum!$AC$53,(Resum!$AC$53-Resum!$AB$53),(L173-Resum!$AB$53))),0)+IF(L173&gt;Resum!$AB$54,Resum!$AD$54*(+IF(L173&gt;Resum!$AC$54,(Resum!$AC$54-Resum!$AB$54),(L173-Resum!$AB$54))),0)+IF(L173&gt;Resum!$AB$55,Resum!$AD$55*(L173-Resum!$AB$55),0))</f>
        <v>0</v>
      </c>
      <c r="N173" s="151">
        <f t="shared" si="42"/>
        <v>0</v>
      </c>
      <c r="O173" s="152">
        <f>N173/Portada!$F$15</f>
        <v>0</v>
      </c>
      <c r="P173" s="23"/>
      <c r="Q173" s="23"/>
      <c r="R173" s="20"/>
      <c r="S173" s="94">
        <f t="shared" si="43"/>
        <v>0</v>
      </c>
      <c r="T173" s="20"/>
      <c r="U173" s="20"/>
      <c r="EC173" s="151">
        <f t="shared" si="44"/>
        <v>0</v>
      </c>
    </row>
    <row r="174" spans="1:133" x14ac:dyDescent="0.25">
      <c r="A174" s="34"/>
      <c r="B174" s="154" t="s">
        <v>526</v>
      </c>
      <c r="C174" s="145" t="s">
        <v>614</v>
      </c>
      <c r="D174" s="146"/>
      <c r="E174" s="148"/>
      <c r="F174" s="148"/>
      <c r="G174" s="149"/>
      <c r="H174" s="146"/>
      <c r="I174" s="149"/>
      <c r="J174" s="146"/>
      <c r="K174" s="148"/>
      <c r="L174" s="149"/>
      <c r="M174" s="152">
        <f>+IF(K174="L-TF",IF(L174&lt;Resum!$AD$43,(L174*Resum!$AD$44),Resum!$AD$45),+IF(K174="L-TT",IF(L174&lt;Resum!$AD$47,(L174*Resum!$AD$48),Resum!$AD$49),0))
+IF(K174="A",0,+IF(L174&gt;Resum!$AB$53,Resum!$AD$53*(+IF(L174&gt;Resum!$AC$53,(Resum!$AC$53-Resum!$AB$53),(L174-Resum!$AB$53))),0)+IF(L174&gt;Resum!$AB$54,Resum!$AD$54*(+IF(L174&gt;Resum!$AC$54,(Resum!$AC$54-Resum!$AB$54),(L174-Resum!$AB$54))),0)+IF(L174&gt;Resum!$AB$55,Resum!$AD$55*(L174-Resum!$AB$55),0))</f>
        <v>0</v>
      </c>
      <c r="N174" s="151">
        <f t="shared" si="42"/>
        <v>0</v>
      </c>
      <c r="O174" s="152">
        <f>N174/Portada!$F$15</f>
        <v>0</v>
      </c>
      <c r="P174" s="23"/>
      <c r="Q174" s="23"/>
      <c r="R174" s="20"/>
      <c r="S174" s="94">
        <f t="shared" si="43"/>
        <v>0</v>
      </c>
      <c r="T174" s="20"/>
      <c r="U174" s="20"/>
      <c r="EC174" s="151">
        <f t="shared" si="44"/>
        <v>0</v>
      </c>
    </row>
    <row r="175" spans="1:133" x14ac:dyDescent="0.25">
      <c r="A175" s="34"/>
      <c r="B175" s="145" t="s">
        <v>562</v>
      </c>
      <c r="C175" s="186" t="s">
        <v>614</v>
      </c>
      <c r="D175" s="187"/>
      <c r="E175" s="189"/>
      <c r="F175" s="189"/>
      <c r="G175" s="190"/>
      <c r="H175" s="187"/>
      <c r="I175" s="190"/>
      <c r="J175" s="187"/>
      <c r="K175" s="157"/>
      <c r="L175" s="190"/>
      <c r="M175" s="152">
        <f>+IF(K175="L-TF",IF(L175&lt;Resum!$AD$43,(L175*Resum!$AD$44),Resum!$AD$45),+IF(K175="L-TT",IF(L175&lt;Resum!$AD$47,(L175*Resum!$AD$48),Resum!$AD$49),0))
+IF(K175="A",0,+IF(L175&gt;Resum!$AB$53,Resum!$AD$53*(+IF(L175&gt;Resum!$AC$53,(Resum!$AC$53-Resum!$AB$53),(L175-Resum!$AB$53))),0)+IF(L175&gt;Resum!$AB$54,Resum!$AD$54*(+IF(L175&gt;Resum!$AC$54,(Resum!$AC$54-Resum!$AB$54),(L175-Resum!$AB$54))),0)+IF(L175&gt;Resum!$AB$55,Resum!$AD$55*(L175-Resum!$AB$55),0))</f>
        <v>0</v>
      </c>
      <c r="N175" s="151">
        <f t="shared" si="42"/>
        <v>0</v>
      </c>
      <c r="O175" s="152">
        <f>N175/Portada!$F$15</f>
        <v>0</v>
      </c>
      <c r="P175" s="23"/>
      <c r="Q175" s="23"/>
      <c r="R175" s="20"/>
      <c r="S175" s="94">
        <f t="shared" si="43"/>
        <v>0</v>
      </c>
      <c r="T175" s="20"/>
      <c r="U175" s="20"/>
      <c r="EC175" s="151">
        <f t="shared" si="44"/>
        <v>0</v>
      </c>
    </row>
    <row r="176" spans="1:133" x14ac:dyDescent="0.25">
      <c r="A176" s="34"/>
      <c r="B176" s="154" t="s">
        <v>563</v>
      </c>
      <c r="C176" s="145" t="s">
        <v>614</v>
      </c>
      <c r="D176" s="146"/>
      <c r="E176" s="148"/>
      <c r="F176" s="148"/>
      <c r="G176" s="149"/>
      <c r="H176" s="146"/>
      <c r="I176" s="149"/>
      <c r="J176" s="146"/>
      <c r="K176" s="148"/>
      <c r="L176" s="149"/>
      <c r="M176" s="152">
        <f>+IF(K176="L-TF",IF(L176&lt;Resum!$AD$43,(L176*Resum!$AD$44),Resum!$AD$45),+IF(K176="L-TT",IF(L176&lt;Resum!$AD$47,(L176*Resum!$AD$48),Resum!$AD$49),0))
+IF(K176="A",0,+IF(L176&gt;Resum!$AB$53,Resum!$AD$53*(+IF(L176&gt;Resum!$AC$53,(Resum!$AC$53-Resum!$AB$53),(L176-Resum!$AB$53))),0)+IF(L176&gt;Resum!$AB$54,Resum!$AD$54*(+IF(L176&gt;Resum!$AC$54,(Resum!$AC$54-Resum!$AB$54),(L176-Resum!$AB$54))),0)+IF(L176&gt;Resum!$AB$55,Resum!$AD$55*(L176-Resum!$AB$55),0))</f>
        <v>0</v>
      </c>
      <c r="N176" s="151">
        <f t="shared" si="42"/>
        <v>0</v>
      </c>
      <c r="O176" s="152">
        <f>N176/Portada!$F$15</f>
        <v>0</v>
      </c>
      <c r="P176" s="23"/>
      <c r="Q176" s="23"/>
      <c r="R176" s="20"/>
      <c r="S176" s="94">
        <f t="shared" si="43"/>
        <v>0</v>
      </c>
      <c r="T176" s="20"/>
      <c r="U176" s="20"/>
      <c r="EC176" s="151">
        <f t="shared" si="44"/>
        <v>0</v>
      </c>
    </row>
    <row r="177" spans="1:133" x14ac:dyDescent="0.25">
      <c r="A177" s="34"/>
      <c r="B177" s="154" t="s">
        <v>564</v>
      </c>
      <c r="C177" s="186" t="s">
        <v>256</v>
      </c>
      <c r="D177" s="187"/>
      <c r="E177" s="189"/>
      <c r="F177" s="189"/>
      <c r="G177" s="190"/>
      <c r="H177" s="187"/>
      <c r="I177" s="190"/>
      <c r="J177" s="187"/>
      <c r="K177" s="155"/>
      <c r="L177" s="190"/>
      <c r="M177" s="152">
        <f>+IF(K177="L-TF",IF(L177&lt;Resum!$AD$43,(L177*Resum!$AD$44),Resum!$AD$45),+IF(K177="L-TT",IF(L177&lt;Resum!$AD$47,(L177*Resum!$AD$48),Resum!$AD$49),0))
+IF(K177="A",0,+IF(L177&gt;Resum!$AB$53,Resum!$AD$53*(+IF(L177&gt;Resum!$AC$53,(Resum!$AC$53-Resum!$AB$53),(L177-Resum!$AB$53))),0)+IF(L177&gt;Resum!$AB$54,Resum!$AD$54*(+IF(L177&gt;Resum!$AC$54,(Resum!$AC$54-Resum!$AB$54),(L177-Resum!$AB$54))),0)+IF(L177&gt;Resum!$AB$55,Resum!$AD$55*(L177-Resum!$AB$55),0))</f>
        <v>0</v>
      </c>
      <c r="N177" s="151">
        <f t="shared" si="42"/>
        <v>0</v>
      </c>
      <c r="O177" s="152">
        <f>N177/Portada!$F$15</f>
        <v>0</v>
      </c>
      <c r="P177" s="23"/>
      <c r="Q177" s="23"/>
      <c r="R177" s="20"/>
      <c r="S177" s="94">
        <f t="shared" si="43"/>
        <v>0</v>
      </c>
      <c r="T177" s="20"/>
      <c r="U177" s="20"/>
      <c r="EC177" s="151">
        <f t="shared" si="44"/>
        <v>0</v>
      </c>
    </row>
    <row r="178" spans="1:133" x14ac:dyDescent="0.25">
      <c r="A178" s="34"/>
      <c r="B178" s="145" t="s">
        <v>565</v>
      </c>
      <c r="C178" s="145" t="s">
        <v>560</v>
      </c>
      <c r="D178" s="146"/>
      <c r="E178" s="148"/>
      <c r="F178" s="148"/>
      <c r="G178" s="149"/>
      <c r="H178" s="146"/>
      <c r="I178" s="149"/>
      <c r="J178" s="146"/>
      <c r="K178" s="148"/>
      <c r="L178" s="149"/>
      <c r="M178" s="152">
        <f>+IF(K178="L-TF",IF(L178&lt;Resum!$AD$43,(L178*Resum!$AD$44),Resum!$AD$45),+IF(K178="L-TT",IF(L178&lt;Resum!$AD$47,(L178*Resum!$AD$48),Resum!$AD$49),0))
+IF(K178="A",0,+IF(L178&gt;Resum!$AB$53,Resum!$AD$53*(+IF(L178&gt;Resum!$AC$53,(Resum!$AC$53-Resum!$AB$53),(L178-Resum!$AB$53))),0)+IF(L178&gt;Resum!$AB$54,Resum!$AD$54*(+IF(L178&gt;Resum!$AC$54,(Resum!$AC$54-Resum!$AB$54),(L178-Resum!$AB$54))),0)+IF(L178&gt;Resum!$AB$55,Resum!$AD$55*(L178-Resum!$AB$55),0))</f>
        <v>0</v>
      </c>
      <c r="N178" s="151">
        <f t="shared" si="42"/>
        <v>0</v>
      </c>
      <c r="O178" s="152">
        <f>N178/Portada!$F$15</f>
        <v>0</v>
      </c>
      <c r="P178" s="23"/>
      <c r="Q178" s="23"/>
      <c r="R178" s="20"/>
      <c r="S178" s="94">
        <f t="shared" si="43"/>
        <v>0</v>
      </c>
      <c r="T178" s="20"/>
      <c r="U178" s="20"/>
      <c r="EC178" s="151">
        <f t="shared" si="44"/>
        <v>0</v>
      </c>
    </row>
    <row r="179" spans="1:133" x14ac:dyDescent="0.25">
      <c r="A179" s="34"/>
      <c r="B179" s="154" t="s">
        <v>566</v>
      </c>
      <c r="C179" s="186" t="s">
        <v>561</v>
      </c>
      <c r="D179" s="187"/>
      <c r="E179" s="189"/>
      <c r="F179" s="189"/>
      <c r="G179" s="190"/>
      <c r="H179" s="187"/>
      <c r="I179" s="190"/>
      <c r="J179" s="187"/>
      <c r="K179" s="157"/>
      <c r="L179" s="190"/>
      <c r="M179" s="152">
        <f>+IF(K179="L-TF",IF(L179&lt;Resum!$AD$43,(L179*Resum!$AD$44),Resum!$AD$45),+IF(K179="L-TT",IF(L179&lt;Resum!$AD$47,(L179*Resum!$AD$48),Resum!$AD$49),0))
+IF(K179="A",0,+IF(L179&gt;Resum!$AB$53,Resum!$AD$53*(+IF(L179&gt;Resum!$AC$53,(Resum!$AC$53-Resum!$AB$53),(L179-Resum!$AB$53))),0)+IF(L179&gt;Resum!$AB$54,Resum!$AD$54*(+IF(L179&gt;Resum!$AC$54,(Resum!$AC$54-Resum!$AB$54),(L179-Resum!$AB$54))),0)+IF(L179&gt;Resum!$AB$55,Resum!$AD$55*(L179-Resum!$AB$55),0))</f>
        <v>0</v>
      </c>
      <c r="N179" s="151">
        <f t="shared" si="42"/>
        <v>0</v>
      </c>
      <c r="O179" s="152">
        <f>N179/Portada!$F$15</f>
        <v>0</v>
      </c>
      <c r="P179" s="23"/>
      <c r="Q179" s="23"/>
      <c r="R179" s="20"/>
      <c r="S179" s="94">
        <f t="shared" si="43"/>
        <v>0</v>
      </c>
      <c r="T179" s="20"/>
      <c r="U179" s="20"/>
      <c r="EC179" s="151">
        <f t="shared" si="44"/>
        <v>0</v>
      </c>
    </row>
    <row r="180" spans="1:133" x14ac:dyDescent="0.25">
      <c r="A180" s="34"/>
      <c r="B180" s="145" t="s">
        <v>567</v>
      </c>
      <c r="C180" s="140"/>
      <c r="D180" s="146"/>
      <c r="E180" s="148"/>
      <c r="F180" s="148"/>
      <c r="G180" s="149"/>
      <c r="H180" s="146"/>
      <c r="I180" s="149"/>
      <c r="J180" s="146"/>
      <c r="K180" s="148"/>
      <c r="L180" s="149"/>
      <c r="M180" s="152">
        <f>+IF(K180="L-TF",IF(L180&lt;Resum!$AD$43,(L180*Resum!$AD$44),Resum!$AD$45),+IF(K180="L-TT",IF(L180&lt;Resum!$AD$47,(L180*Resum!$AD$48),Resum!$AD$49),0))
+IF(K180="A",0,+IF(L180&gt;Resum!$AB$53,Resum!$AD$53*(+IF(L180&gt;Resum!$AC$53,(Resum!$AC$53-Resum!$AB$53),(L180-Resum!$AB$53))),0)+IF(L180&gt;Resum!$AB$54,Resum!$AD$54*(+IF(L180&gt;Resum!$AC$54,(Resum!$AC$54-Resum!$AB$54),(L180-Resum!$AB$54))),0)+IF(L180&gt;Resum!$AB$55,Resum!$AD$55*(L180-Resum!$AB$55),0))</f>
        <v>0</v>
      </c>
      <c r="N180" s="151">
        <f t="shared" si="42"/>
        <v>0</v>
      </c>
      <c r="O180" s="152">
        <f>N180/Portada!$F$15</f>
        <v>0</v>
      </c>
      <c r="P180" s="23"/>
      <c r="Q180" s="23"/>
      <c r="R180" s="20"/>
      <c r="S180" s="94">
        <f t="shared" si="43"/>
        <v>0</v>
      </c>
      <c r="T180" s="20"/>
      <c r="U180" s="20"/>
      <c r="EC180" s="151">
        <f t="shared" si="44"/>
        <v>0</v>
      </c>
    </row>
    <row r="181" spans="1:133" x14ac:dyDescent="0.25">
      <c r="A181" s="34"/>
      <c r="B181" s="154" t="s">
        <v>611</v>
      </c>
      <c r="C181" s="140"/>
      <c r="D181" s="187"/>
      <c r="E181" s="189"/>
      <c r="F181" s="189"/>
      <c r="G181" s="190"/>
      <c r="H181" s="187"/>
      <c r="I181" s="190"/>
      <c r="J181" s="187"/>
      <c r="K181" s="157"/>
      <c r="L181" s="190"/>
      <c r="M181" s="152">
        <f>+IF(K181="L-TF",IF(L181&lt;Resum!$AD$43,(L181*Resum!$AD$44),Resum!$AD$45),+IF(K181="L-TT",IF(L181&lt;Resum!$AD$47,(L181*Resum!$AD$48),Resum!$AD$49),0))
+IF(K181="A",0,+IF(L181&gt;Resum!$AB$53,Resum!$AD$53*(+IF(L181&gt;Resum!$AC$53,(Resum!$AC$53-Resum!$AB$53),(L181-Resum!$AB$53))),0)+IF(L181&gt;Resum!$AB$54,Resum!$AD$54*(+IF(L181&gt;Resum!$AC$54,(Resum!$AC$54-Resum!$AB$54),(L181-Resum!$AB$54))),0)+IF(L181&gt;Resum!$AB$55,Resum!$AD$55*(L181-Resum!$AB$55),0))</f>
        <v>0</v>
      </c>
      <c r="N181" s="151">
        <f t="shared" si="42"/>
        <v>0</v>
      </c>
      <c r="O181" s="152">
        <f>N181/Portada!$F$15</f>
        <v>0</v>
      </c>
      <c r="P181" s="23"/>
      <c r="Q181" s="23"/>
      <c r="R181" s="20"/>
      <c r="S181" s="94">
        <f t="shared" si="43"/>
        <v>0</v>
      </c>
      <c r="T181" s="20"/>
      <c r="U181" s="20"/>
      <c r="EC181" s="151">
        <f t="shared" si="44"/>
        <v>0</v>
      </c>
    </row>
    <row r="182" spans="1:133" x14ac:dyDescent="0.25">
      <c r="A182" s="34"/>
      <c r="B182" s="145" t="s">
        <v>612</v>
      </c>
      <c r="C182" s="140"/>
      <c r="D182" s="146"/>
      <c r="E182" s="148"/>
      <c r="F182" s="148"/>
      <c r="G182" s="149"/>
      <c r="H182" s="146"/>
      <c r="I182" s="149"/>
      <c r="J182" s="146"/>
      <c r="K182" s="148"/>
      <c r="L182" s="149"/>
      <c r="M182" s="152">
        <f>+IF(K182="L-TF",IF(L182&lt;Resum!$AD$43,(L182*Resum!$AD$44),Resum!$AD$45),+IF(K182="L-TT",IF(L182&lt;Resum!$AD$47,(L182*Resum!$AD$48),Resum!$AD$49),0))
+IF(K182="A",0,+IF(L182&gt;Resum!$AB$53,Resum!$AD$53*(+IF(L182&gt;Resum!$AC$53,(Resum!$AC$53-Resum!$AB$53),(L182-Resum!$AB$53))),0)+IF(L182&gt;Resum!$AB$54,Resum!$AD$54*(+IF(L182&gt;Resum!$AC$54,(Resum!$AC$54-Resum!$AB$54),(L182-Resum!$AB$54))),0)+IF(L182&gt;Resum!$AB$55,Resum!$AD$55*(L182-Resum!$AB$55),0))</f>
        <v>0</v>
      </c>
      <c r="N182" s="151">
        <f t="shared" si="42"/>
        <v>0</v>
      </c>
      <c r="O182" s="152">
        <f>N182/Portada!$F$15</f>
        <v>0</v>
      </c>
      <c r="P182" s="23"/>
      <c r="Q182" s="23"/>
      <c r="R182" s="20"/>
      <c r="S182" s="94">
        <f t="shared" si="43"/>
        <v>0</v>
      </c>
      <c r="T182" s="20"/>
      <c r="U182" s="20"/>
      <c r="EC182" s="151">
        <f t="shared" si="44"/>
        <v>0</v>
      </c>
    </row>
    <row r="183" spans="1:133" ht="15.75" thickBot="1" x14ac:dyDescent="0.3">
      <c r="A183" s="34"/>
      <c r="B183" s="48"/>
      <c r="C183" s="133" t="str">
        <f>"TOTAL " &amp;" " &amp; B161 &amp; " " &amp; (C161)</f>
        <v>TOTAL  03.01. Direcció</v>
      </c>
      <c r="D183" s="134"/>
      <c r="E183" s="135"/>
      <c r="F183" s="135"/>
      <c r="G183" s="134"/>
      <c r="H183" s="134"/>
      <c r="I183" s="135"/>
      <c r="J183" s="134"/>
      <c r="K183" s="135"/>
      <c r="L183" s="134"/>
      <c r="M183" s="141"/>
      <c r="N183" s="136">
        <f>SUM(N162:N182)</f>
        <v>0</v>
      </c>
      <c r="O183" s="136">
        <f>SUM(O162:O182)</f>
        <v>0</v>
      </c>
      <c r="P183" s="40">
        <f>SUM(P162:P182)</f>
        <v>0</v>
      </c>
      <c r="Q183" s="40">
        <f>SUM(Q162:Q182)</f>
        <v>0</v>
      </c>
      <c r="R183" s="20"/>
      <c r="S183" s="40">
        <f>SUM(S162:S182)</f>
        <v>0</v>
      </c>
      <c r="T183" s="20"/>
      <c r="U183" s="20"/>
      <c r="EC183" s="136">
        <f>SUM(EC162:EC182)</f>
        <v>0</v>
      </c>
    </row>
    <row r="184" spans="1:133" x14ac:dyDescent="0.25">
      <c r="A184" s="20"/>
      <c r="B184" s="42" t="s">
        <v>0</v>
      </c>
      <c r="C184" s="50"/>
      <c r="D184" s="42"/>
      <c r="E184" s="63"/>
      <c r="F184" s="66"/>
      <c r="G184" s="51"/>
      <c r="H184" s="51"/>
      <c r="I184" s="66"/>
      <c r="J184" s="51"/>
      <c r="K184" s="66"/>
      <c r="L184" s="51"/>
      <c r="M184" s="51"/>
      <c r="N184" s="51"/>
      <c r="O184" s="42"/>
      <c r="P184" s="42"/>
      <c r="Q184" s="42"/>
      <c r="R184" s="42"/>
      <c r="S184" s="42"/>
      <c r="T184" s="20"/>
      <c r="U184" s="20"/>
      <c r="EC184" s="51"/>
    </row>
    <row r="185" spans="1:133" x14ac:dyDescent="0.25">
      <c r="A185" s="20"/>
      <c r="B185" s="41" t="s">
        <v>72</v>
      </c>
      <c r="C185" s="34" t="s">
        <v>73</v>
      </c>
      <c r="D185" s="38"/>
      <c r="E185" s="63"/>
      <c r="F185" s="63"/>
      <c r="G185" s="42"/>
      <c r="H185" s="42"/>
      <c r="I185" s="63"/>
      <c r="J185" s="42"/>
      <c r="K185" s="63"/>
      <c r="L185" s="42"/>
      <c r="M185" s="42"/>
      <c r="N185" s="42"/>
      <c r="O185" s="42"/>
      <c r="P185" s="42"/>
      <c r="Q185" s="42"/>
      <c r="R185" s="42"/>
      <c r="S185" s="42"/>
      <c r="T185" s="20"/>
      <c r="U185" s="20"/>
      <c r="EC185" s="42"/>
    </row>
    <row r="186" spans="1:133" x14ac:dyDescent="0.25">
      <c r="A186" s="34"/>
      <c r="B186" s="160" t="s">
        <v>74</v>
      </c>
      <c r="C186" s="161" t="s">
        <v>694</v>
      </c>
      <c r="D186" s="162"/>
      <c r="E186" s="164"/>
      <c r="F186" s="164"/>
      <c r="G186" s="165"/>
      <c r="H186" s="162"/>
      <c r="I186" s="164"/>
      <c r="J186" s="162"/>
      <c r="K186" s="164"/>
      <c r="L186" s="165"/>
      <c r="M186" s="168">
        <f>+IF(K186="L-TF",IF(L186&lt;Resum!$AD$43,(L186*Resum!$AD$44),Resum!$AD$45),+IF(K186="L-TT",IF(L186&lt;Resum!$AD$47,(L186*Resum!$AD$48),Resum!$AD$49),0))
+IF(K186="A",0,+IF(L186&gt;Resum!$AB$53,Resum!$AD$53*(+IF(L186&gt;Resum!$AC$53,(Resum!$AC$53-Resum!$AB$53),(L186-Resum!$AB$53))),0)+IF(L186&gt;Resum!$AB$54,Resum!$AD$54*(+IF(L186&gt;Resum!$AC$54,(Resum!$AC$54-Resum!$AB$54),(L186-Resum!$AB$54))),0)+IF(L186&gt;Resum!$AB$55,Resum!$AD$55*(L186-Resum!$AB$55),0))</f>
        <v>0</v>
      </c>
      <c r="N186" s="167">
        <f t="shared" ref="N186:N196" si="45">(IF(G186=0,1,G186)*IF(I186=0,1,I186)*L186 )+M186*IF(G186=0,1,G186)*IF(I186=0,1,I186)</f>
        <v>0</v>
      </c>
      <c r="O186" s="168">
        <f>N186/Portada!$F$15</f>
        <v>0</v>
      </c>
      <c r="P186" s="23"/>
      <c r="Q186" s="23"/>
      <c r="R186" s="20"/>
      <c r="S186" s="94">
        <f t="shared" ref="S186:S196" si="46">M186*IF(G186=0,1,G186)*IF(I186=0,1,I186)</f>
        <v>0</v>
      </c>
      <c r="T186" s="20"/>
      <c r="U186" s="20"/>
      <c r="EC186" s="167">
        <f>(IF(G186=0,1,G186)*IF(I186=0,1,I186)*L186 )+M186*IF(G186=0,1,G186)*IF(I186=0,1,I186)</f>
        <v>0</v>
      </c>
    </row>
    <row r="187" spans="1:133" x14ac:dyDescent="0.25">
      <c r="B187" s="153" t="s">
        <v>75</v>
      </c>
      <c r="C187" s="184" t="s">
        <v>692</v>
      </c>
      <c r="D187" s="155"/>
      <c r="E187" s="157"/>
      <c r="F187" s="157"/>
      <c r="G187" s="158"/>
      <c r="H187" s="155"/>
      <c r="I187" s="157"/>
      <c r="J187" s="155"/>
      <c r="K187" s="157"/>
      <c r="L187" s="158"/>
      <c r="M187" s="152">
        <f>+IF(K187="L-TF",IF(L187&lt;Resum!$AD$43,(L187*Resum!$AD$44),Resum!$AD$45),+IF(K187="L-TT",IF(L187&lt;Resum!$AD$47,(L187*Resum!$AD$48),Resum!$AD$49),0))
+IF(K187="A",0,+IF(L187&gt;Resum!$AB$53,Resum!$AD$53*(+IF(L187&gt;Resum!$AC$53,(Resum!$AC$53-Resum!$AB$53),(L187-Resum!$AB$53))),0)+IF(L187&gt;Resum!$AB$54,Resum!$AD$54*(+IF(L187&gt;Resum!$AC$54,(Resum!$AC$54-Resum!$AB$54),(L187-Resum!$AB$54))),0)+IF(L187&gt;Resum!$AB$55,Resum!$AD$55*(L187-Resum!$AB$55),0))</f>
        <v>0</v>
      </c>
      <c r="N187" s="151">
        <f t="shared" si="45"/>
        <v>0</v>
      </c>
      <c r="O187" s="152">
        <f>N187/Portada!$F$15</f>
        <v>0</v>
      </c>
      <c r="P187" s="23"/>
      <c r="Q187" s="23"/>
      <c r="R187" s="20"/>
      <c r="S187" s="94">
        <f t="shared" si="46"/>
        <v>0</v>
      </c>
      <c r="T187" s="20"/>
      <c r="U187" s="20"/>
      <c r="EC187" s="151">
        <f t="shared" ref="EC187:EC196" si="47">(IF(G187=0,1,G187)*IF(I187=0,1,I187)*L187 )+M187*IF(G187=0,1,G187)*IF(I187=0,1,I187)</f>
        <v>0</v>
      </c>
    </row>
    <row r="188" spans="1:133" x14ac:dyDescent="0.25">
      <c r="A188" s="34"/>
      <c r="B188" s="144" t="s">
        <v>76</v>
      </c>
      <c r="C188" s="145" t="s">
        <v>693</v>
      </c>
      <c r="D188" s="146"/>
      <c r="E188" s="148"/>
      <c r="F188" s="148"/>
      <c r="G188" s="149"/>
      <c r="H188" s="146"/>
      <c r="I188" s="148"/>
      <c r="J188" s="146"/>
      <c r="K188" s="148"/>
      <c r="L188" s="149"/>
      <c r="M188" s="152">
        <f>+IF(K188="L-TF",IF(L188&lt;Resum!$AD$43,(L188*Resum!$AD$44),Resum!$AD$45),+IF(K188="L-TT",IF(L188&lt;Resum!$AD$47,(L188*Resum!$AD$48),Resum!$AD$49),0))
+IF(K188="A",0,+IF(L188&gt;Resum!$AB$53,Resum!$AD$53*(+IF(L188&gt;Resum!$AC$53,(Resum!$AC$53-Resum!$AB$53),(L188-Resum!$AB$53))),0)+IF(L188&gt;Resum!$AB$54,Resum!$AD$54*(+IF(L188&gt;Resum!$AC$54,(Resum!$AC$54-Resum!$AB$54),(L188-Resum!$AB$54))),0)+IF(L188&gt;Resum!$AB$55,Resum!$AD$55*(L188-Resum!$AB$55),0))</f>
        <v>0</v>
      </c>
      <c r="N188" s="151">
        <f t="shared" si="45"/>
        <v>0</v>
      </c>
      <c r="O188" s="152">
        <f>N188/Portada!$F$15</f>
        <v>0</v>
      </c>
      <c r="P188" s="23"/>
      <c r="Q188" s="23"/>
      <c r="R188" s="20"/>
      <c r="S188" s="94">
        <f t="shared" si="46"/>
        <v>0</v>
      </c>
      <c r="T188" s="20"/>
      <c r="U188" s="20"/>
      <c r="EC188" s="151">
        <f t="shared" si="47"/>
        <v>0</v>
      </c>
    </row>
    <row r="189" spans="1:133" x14ac:dyDescent="0.25">
      <c r="A189" s="34"/>
      <c r="B189" s="153" t="s">
        <v>360</v>
      </c>
      <c r="C189" s="184" t="s">
        <v>689</v>
      </c>
      <c r="D189" s="155"/>
      <c r="E189" s="157"/>
      <c r="F189" s="157"/>
      <c r="G189" s="158"/>
      <c r="H189" s="155"/>
      <c r="I189" s="157"/>
      <c r="J189" s="155"/>
      <c r="K189" s="157"/>
      <c r="L189" s="158"/>
      <c r="M189" s="152">
        <f>+IF(K189="L-TF",IF(L189&lt;Resum!$AD$43,(L189*Resum!$AD$44),Resum!$AD$45),+IF(K189="L-TT",IF(L189&lt;Resum!$AD$47,(L189*Resum!$AD$48),Resum!$AD$49),0))
+IF(K189="A",0,+IF(L189&gt;Resum!$AB$53,Resum!$AD$53*(+IF(L189&gt;Resum!$AC$53,(Resum!$AC$53-Resum!$AB$53),(L189-Resum!$AB$53))),0)+IF(L189&gt;Resum!$AB$54,Resum!$AD$54*(+IF(L189&gt;Resum!$AC$54,(Resum!$AC$54-Resum!$AB$54),(L189-Resum!$AB$54))),0)+IF(L189&gt;Resum!$AB$55,Resum!$AD$55*(L189-Resum!$AB$55),0))</f>
        <v>0</v>
      </c>
      <c r="N189" s="151">
        <f t="shared" si="45"/>
        <v>0</v>
      </c>
      <c r="O189" s="152">
        <f>N189/Portada!$F$15</f>
        <v>0</v>
      </c>
      <c r="P189" s="23"/>
      <c r="Q189" s="23"/>
      <c r="R189" s="20"/>
      <c r="S189" s="94">
        <f t="shared" si="46"/>
        <v>0</v>
      </c>
      <c r="T189" s="20"/>
      <c r="U189" s="20"/>
      <c r="EC189" s="151">
        <f t="shared" si="47"/>
        <v>0</v>
      </c>
    </row>
    <row r="190" spans="1:133" x14ac:dyDescent="0.25">
      <c r="A190" s="34"/>
      <c r="B190" s="144" t="s">
        <v>361</v>
      </c>
      <c r="C190" s="145" t="s">
        <v>690</v>
      </c>
      <c r="D190" s="146"/>
      <c r="E190" s="148"/>
      <c r="F190" s="148"/>
      <c r="G190" s="149"/>
      <c r="H190" s="146"/>
      <c r="I190" s="148"/>
      <c r="J190" s="146"/>
      <c r="K190" s="148"/>
      <c r="L190" s="149"/>
      <c r="M190" s="152">
        <f>+IF(K190="L-TF",IF(L190&lt;Resum!$AD$43,(L190*Resum!$AD$44),Resum!$AD$45),+IF(K190="L-TT",IF(L190&lt;Resum!$AD$47,(L190*Resum!$AD$48),Resum!$AD$49),0))
+IF(K190="A",0,+IF(L190&gt;Resum!$AB$53,Resum!$AD$53*(+IF(L190&gt;Resum!$AC$53,(Resum!$AC$53-Resum!$AB$53),(L190-Resum!$AB$53))),0)+IF(L190&gt;Resum!$AB$54,Resum!$AD$54*(+IF(L190&gt;Resum!$AC$54,(Resum!$AC$54-Resum!$AB$54),(L190-Resum!$AB$54))),0)+IF(L190&gt;Resum!$AB$55,Resum!$AD$55*(L190-Resum!$AB$55),0))</f>
        <v>0</v>
      </c>
      <c r="N190" s="151">
        <f t="shared" si="45"/>
        <v>0</v>
      </c>
      <c r="O190" s="152">
        <f>N190/Portada!$F$15</f>
        <v>0</v>
      </c>
      <c r="P190" s="23"/>
      <c r="Q190" s="23"/>
      <c r="R190" s="20"/>
      <c r="S190" s="94">
        <f t="shared" si="46"/>
        <v>0</v>
      </c>
      <c r="T190" s="20"/>
      <c r="U190" s="20"/>
      <c r="EC190" s="151">
        <f t="shared" si="47"/>
        <v>0</v>
      </c>
    </row>
    <row r="191" spans="1:133" x14ac:dyDescent="0.25">
      <c r="A191" s="34"/>
      <c r="B191" s="153" t="s">
        <v>77</v>
      </c>
      <c r="C191" s="184" t="s">
        <v>691</v>
      </c>
      <c r="D191" s="155"/>
      <c r="E191" s="157"/>
      <c r="F191" s="157"/>
      <c r="G191" s="158"/>
      <c r="H191" s="155"/>
      <c r="I191" s="157"/>
      <c r="J191" s="155"/>
      <c r="K191" s="157"/>
      <c r="L191" s="158"/>
      <c r="M191" s="152">
        <f>+IF(K191="L-TF",IF(L191&lt;Resum!$AD$43,(L191*Resum!$AD$44),Resum!$AD$45),+IF(K191="L-TT",IF(L191&lt;Resum!$AD$47,(L191*Resum!$AD$48),Resum!$AD$49),0))
+IF(K191="A",0,+IF(L191&gt;Resum!$AB$53,Resum!$AD$53*(+IF(L191&gt;Resum!$AC$53,(Resum!$AC$53-Resum!$AB$53),(L191-Resum!$AB$53))),0)+IF(L191&gt;Resum!$AB$54,Resum!$AD$54*(+IF(L191&gt;Resum!$AC$54,(Resum!$AC$54-Resum!$AB$54),(L191-Resum!$AB$54))),0)+IF(L191&gt;Resum!$AB$55,Resum!$AD$55*(L191-Resum!$AB$55),0))</f>
        <v>0</v>
      </c>
      <c r="N191" s="151">
        <f t="shared" si="45"/>
        <v>0</v>
      </c>
      <c r="O191" s="152">
        <f>N191/Portada!$F$15</f>
        <v>0</v>
      </c>
      <c r="P191" s="23"/>
      <c r="Q191" s="23"/>
      <c r="R191" s="20"/>
      <c r="S191" s="94">
        <f t="shared" si="46"/>
        <v>0</v>
      </c>
      <c r="T191" s="20"/>
      <c r="U191" s="20"/>
      <c r="EC191" s="151">
        <f t="shared" si="47"/>
        <v>0</v>
      </c>
    </row>
    <row r="192" spans="1:133" x14ac:dyDescent="0.25">
      <c r="A192" s="34"/>
      <c r="B192" s="144" t="s">
        <v>362</v>
      </c>
      <c r="C192" s="145" t="s">
        <v>81</v>
      </c>
      <c r="D192" s="146"/>
      <c r="E192" s="148"/>
      <c r="F192" s="148"/>
      <c r="G192" s="149"/>
      <c r="H192" s="146"/>
      <c r="I192" s="148"/>
      <c r="J192" s="146"/>
      <c r="K192" s="148"/>
      <c r="L192" s="149"/>
      <c r="M192" s="152">
        <f>+IF(K192="L-TF",IF(L192&lt;Resum!$AD$43,(L192*Resum!$AD$44),Resum!$AD$45),+IF(K192="L-TT",IF(L192&lt;Resum!$AD$47,(L192*Resum!$AD$48),Resum!$AD$49),0))
+IF(K192="A",0,+IF(L192&gt;Resum!$AB$53,Resum!$AD$53*(+IF(L192&gt;Resum!$AC$53,(Resum!$AC$53-Resum!$AB$53),(L192-Resum!$AB$53))),0)+IF(L192&gt;Resum!$AB$54,Resum!$AD$54*(+IF(L192&gt;Resum!$AC$54,(Resum!$AC$54-Resum!$AB$54),(L192-Resum!$AB$54))),0)+IF(L192&gt;Resum!$AB$55,Resum!$AD$55*(L192-Resum!$AB$55),0))</f>
        <v>0</v>
      </c>
      <c r="N192" s="151">
        <f t="shared" si="45"/>
        <v>0</v>
      </c>
      <c r="O192" s="152">
        <f>N192/Portada!$F$15</f>
        <v>0</v>
      </c>
      <c r="P192" s="23"/>
      <c r="Q192" s="23"/>
      <c r="R192" s="20"/>
      <c r="S192" s="94">
        <f t="shared" si="46"/>
        <v>0</v>
      </c>
      <c r="T192" s="20"/>
      <c r="U192" s="20"/>
      <c r="EC192" s="151">
        <f t="shared" si="47"/>
        <v>0</v>
      </c>
    </row>
    <row r="193" spans="1:133" x14ac:dyDescent="0.25">
      <c r="A193" s="34"/>
      <c r="B193" s="153" t="s">
        <v>78</v>
      </c>
      <c r="C193" s="140"/>
      <c r="D193" s="155"/>
      <c r="E193" s="157"/>
      <c r="F193" s="157"/>
      <c r="G193" s="158"/>
      <c r="H193" s="155"/>
      <c r="I193" s="157"/>
      <c r="J193" s="155"/>
      <c r="K193" s="157"/>
      <c r="L193" s="158"/>
      <c r="M193" s="152">
        <f>+IF(K193="L-TF",IF(L193&lt;Resum!$AD$43,(L193*Resum!$AD$44),Resum!$AD$45),+IF(K193="L-TT",IF(L193&lt;Resum!$AD$47,(L193*Resum!$AD$48),Resum!$AD$49),0))
+IF(K193="A",0,+IF(L193&gt;Resum!$AB$53,Resum!$AD$53*(+IF(L193&gt;Resum!$AC$53,(Resum!$AC$53-Resum!$AB$53),(L193-Resum!$AB$53))),0)+IF(L193&gt;Resum!$AB$54,Resum!$AD$54*(+IF(L193&gt;Resum!$AC$54,(Resum!$AC$54-Resum!$AB$54),(L193-Resum!$AB$54))),0)+IF(L193&gt;Resum!$AB$55,Resum!$AD$55*(L193-Resum!$AB$55),0))</f>
        <v>0</v>
      </c>
      <c r="N193" s="151">
        <f t="shared" si="45"/>
        <v>0</v>
      </c>
      <c r="O193" s="152">
        <f>N193/Portada!$F$15</f>
        <v>0</v>
      </c>
      <c r="P193" s="23"/>
      <c r="Q193" s="23"/>
      <c r="R193" s="20"/>
      <c r="S193" s="94">
        <f t="shared" si="46"/>
        <v>0</v>
      </c>
      <c r="T193" s="20"/>
      <c r="U193" s="20"/>
      <c r="EC193" s="151">
        <f t="shared" si="47"/>
        <v>0</v>
      </c>
    </row>
    <row r="194" spans="1:133" x14ac:dyDescent="0.25">
      <c r="A194" s="34"/>
      <c r="B194" s="144" t="s">
        <v>363</v>
      </c>
      <c r="C194" s="140"/>
      <c r="D194" s="146"/>
      <c r="E194" s="148"/>
      <c r="F194" s="148"/>
      <c r="G194" s="149"/>
      <c r="H194" s="146"/>
      <c r="I194" s="148"/>
      <c r="J194" s="146"/>
      <c r="K194" s="148"/>
      <c r="L194" s="149"/>
      <c r="M194" s="152">
        <f>+IF(K194="L-TF",IF(L194&lt;Resum!$AD$43,(L194*Resum!$AD$44),Resum!$AD$45),+IF(K194="L-TT",IF(L194&lt;Resum!$AD$47,(L194*Resum!$AD$48),Resum!$AD$49),0))
+IF(K194="A",0,+IF(L194&gt;Resum!$AB$53,Resum!$AD$53*(+IF(L194&gt;Resum!$AC$53,(Resum!$AC$53-Resum!$AB$53),(L194-Resum!$AB$53))),0)+IF(L194&gt;Resum!$AB$54,Resum!$AD$54*(+IF(L194&gt;Resum!$AC$54,(Resum!$AC$54-Resum!$AB$54),(L194-Resum!$AB$54))),0)+IF(L194&gt;Resum!$AB$55,Resum!$AD$55*(L194-Resum!$AB$55),0))</f>
        <v>0</v>
      </c>
      <c r="N194" s="151">
        <f t="shared" si="45"/>
        <v>0</v>
      </c>
      <c r="O194" s="152">
        <f>N194/Portada!$F$15</f>
        <v>0</v>
      </c>
      <c r="P194" s="23"/>
      <c r="Q194" s="23"/>
      <c r="R194" s="20"/>
      <c r="S194" s="94">
        <f t="shared" si="46"/>
        <v>0</v>
      </c>
      <c r="T194" s="20"/>
      <c r="U194" s="20"/>
      <c r="EC194" s="151">
        <f t="shared" si="47"/>
        <v>0</v>
      </c>
    </row>
    <row r="195" spans="1:133" x14ac:dyDescent="0.25">
      <c r="A195" s="34"/>
      <c r="B195" s="153" t="s">
        <v>79</v>
      </c>
      <c r="C195" s="140"/>
      <c r="D195" s="155"/>
      <c r="E195" s="157"/>
      <c r="F195" s="157"/>
      <c r="G195" s="158"/>
      <c r="H195" s="155"/>
      <c r="I195" s="157"/>
      <c r="J195" s="155"/>
      <c r="K195" s="155"/>
      <c r="L195" s="158"/>
      <c r="M195" s="152">
        <f>+IF(K195="L-TF",IF(L195&lt;Resum!$AD$43,(L195*Resum!$AD$44),Resum!$AD$45),+IF(K195="L-TT",IF(L195&lt;Resum!$AD$47,(L195*Resum!$AD$48),Resum!$AD$49),0))
+IF(K195="A",0,+IF(L195&gt;Resum!$AB$53,Resum!$AD$53*(+IF(L195&gt;Resum!$AC$53,(Resum!$AC$53-Resum!$AB$53),(L195-Resum!$AB$53))),0)+IF(L195&gt;Resum!$AB$54,Resum!$AD$54*(+IF(L195&gt;Resum!$AC$54,(Resum!$AC$54-Resum!$AB$54),(L195-Resum!$AB$54))),0)+IF(L195&gt;Resum!$AB$55,Resum!$AD$55*(L195-Resum!$AB$55),0))</f>
        <v>0</v>
      </c>
      <c r="N195" s="151">
        <f t="shared" si="45"/>
        <v>0</v>
      </c>
      <c r="O195" s="152">
        <f>N195/Portada!$F$15</f>
        <v>0</v>
      </c>
      <c r="P195" s="23"/>
      <c r="Q195" s="23"/>
      <c r="R195" s="20"/>
      <c r="S195" s="94">
        <f t="shared" si="46"/>
        <v>0</v>
      </c>
      <c r="T195" s="20"/>
      <c r="U195" s="20"/>
      <c r="EC195" s="151">
        <f t="shared" si="47"/>
        <v>0</v>
      </c>
    </row>
    <row r="196" spans="1:133" x14ac:dyDescent="0.25">
      <c r="A196" s="34"/>
      <c r="B196" s="144" t="s">
        <v>80</v>
      </c>
      <c r="C196" s="140"/>
      <c r="D196" s="146"/>
      <c r="E196" s="148"/>
      <c r="F196" s="148"/>
      <c r="G196" s="149"/>
      <c r="H196" s="146"/>
      <c r="I196" s="148"/>
      <c r="J196" s="146"/>
      <c r="K196" s="148"/>
      <c r="L196" s="149"/>
      <c r="M196" s="152">
        <f>+IF(K196="L-TF",IF(L196&lt;Resum!$AD$43,(L196*Resum!$AD$44),Resum!$AD$45),+IF(K196="L-TT",IF(L196&lt;Resum!$AD$47,(L196*Resum!$AD$48),Resum!$AD$49),0))
+IF(K196="A",0,+IF(L196&gt;Resum!$AB$53,Resum!$AD$53*(+IF(L196&gt;Resum!$AC$53,(Resum!$AC$53-Resum!$AB$53),(L196-Resum!$AB$53))),0)+IF(L196&gt;Resum!$AB$54,Resum!$AD$54*(+IF(L196&gt;Resum!$AC$54,(Resum!$AC$54-Resum!$AB$54),(L196-Resum!$AB$54))),0)+IF(L196&gt;Resum!$AB$55,Resum!$AD$55*(L196-Resum!$AB$55),0))</f>
        <v>0</v>
      </c>
      <c r="N196" s="151">
        <f t="shared" si="45"/>
        <v>0</v>
      </c>
      <c r="O196" s="152">
        <f>N196/Portada!$F$15</f>
        <v>0</v>
      </c>
      <c r="P196" s="23"/>
      <c r="Q196" s="23"/>
      <c r="R196" s="20"/>
      <c r="S196" s="94">
        <f t="shared" si="46"/>
        <v>0</v>
      </c>
      <c r="T196" s="20"/>
      <c r="U196" s="20"/>
      <c r="EC196" s="151">
        <f t="shared" si="47"/>
        <v>0</v>
      </c>
    </row>
    <row r="197" spans="1:133" ht="15.75" thickBot="1" x14ac:dyDescent="0.3">
      <c r="A197" s="34"/>
      <c r="B197" s="48"/>
      <c r="C197" s="133" t="str">
        <f>"TOTAL " &amp;" " &amp; B185 &amp; " " &amp; (C185)</f>
        <v>TOTAL  03.02. Producció</v>
      </c>
      <c r="D197" s="134"/>
      <c r="E197" s="135"/>
      <c r="F197" s="135"/>
      <c r="G197" s="134"/>
      <c r="H197" s="134"/>
      <c r="I197" s="135"/>
      <c r="J197" s="134"/>
      <c r="K197" s="135"/>
      <c r="L197" s="134"/>
      <c r="M197" s="141"/>
      <c r="N197" s="136">
        <f>SUM(N186:N196)</f>
        <v>0</v>
      </c>
      <c r="O197" s="136">
        <f>SUM(O186:O196)</f>
        <v>0</v>
      </c>
      <c r="P197" s="40">
        <f>SUM(P186:P196)</f>
        <v>0</v>
      </c>
      <c r="Q197" s="40">
        <f>SUM(Q186:Q196)</f>
        <v>0</v>
      </c>
      <c r="R197" s="20"/>
      <c r="S197" s="40">
        <f>SUM(S186:S196)</f>
        <v>0</v>
      </c>
      <c r="T197" s="20"/>
      <c r="U197" s="20"/>
      <c r="EC197" s="136">
        <f>SUM(EC186:EC196)</f>
        <v>0</v>
      </c>
    </row>
    <row r="198" spans="1:133" x14ac:dyDescent="0.25">
      <c r="A198" s="20"/>
      <c r="B198" s="42" t="s">
        <v>0</v>
      </c>
      <c r="C198" s="50"/>
      <c r="D198" s="42"/>
      <c r="E198" s="63"/>
      <c r="F198" s="66"/>
      <c r="G198" s="51"/>
      <c r="H198" s="51"/>
      <c r="I198" s="66"/>
      <c r="J198" s="51"/>
      <c r="K198" s="66"/>
      <c r="L198" s="51"/>
      <c r="M198" s="51"/>
      <c r="N198" s="51"/>
      <c r="O198" s="42"/>
      <c r="P198" s="42"/>
      <c r="Q198" s="42"/>
      <c r="R198" s="42"/>
      <c r="S198" s="42"/>
      <c r="T198" s="20"/>
      <c r="U198" s="20"/>
      <c r="EC198" s="51"/>
    </row>
    <row r="199" spans="1:133" x14ac:dyDescent="0.25">
      <c r="A199" s="20"/>
      <c r="B199" s="41" t="s">
        <v>82</v>
      </c>
      <c r="C199" s="34" t="s">
        <v>257</v>
      </c>
      <c r="D199" s="38"/>
      <c r="E199" s="63"/>
      <c r="F199" s="63"/>
      <c r="G199" s="42"/>
      <c r="H199" s="42"/>
      <c r="I199" s="63"/>
      <c r="J199" s="42"/>
      <c r="K199" s="63"/>
      <c r="L199" s="42"/>
      <c r="M199" s="42"/>
      <c r="N199" s="42"/>
      <c r="O199" s="42"/>
      <c r="P199" s="42"/>
      <c r="Q199" s="42"/>
      <c r="R199" s="42"/>
      <c r="S199" s="42"/>
      <c r="T199" s="20"/>
      <c r="U199" s="20"/>
      <c r="EC199" s="42"/>
    </row>
    <row r="200" spans="1:133" x14ac:dyDescent="0.25">
      <c r="A200" s="34"/>
      <c r="B200" s="160" t="s">
        <v>83</v>
      </c>
      <c r="C200" s="161" t="s">
        <v>84</v>
      </c>
      <c r="D200" s="162"/>
      <c r="E200" s="164"/>
      <c r="F200" s="164"/>
      <c r="G200" s="165"/>
      <c r="H200" s="162"/>
      <c r="I200" s="164"/>
      <c r="J200" s="162"/>
      <c r="K200" s="164"/>
      <c r="L200" s="165"/>
      <c r="M200" s="168">
        <f>+IF(K200="L-TF",IF(L200&lt;Resum!$AD$43,(L200*Resum!$AD$44),Resum!$AD$45),+IF(K200="L-TT",IF(L200&lt;Resum!$AD$47,(L200*Resum!$AD$48),Resum!$AD$49),0))
+IF(K200="A",0,+IF(L200&gt;Resum!$AB$53,Resum!$AD$53*(+IF(L200&gt;Resum!$AC$53,(Resum!$AC$53-Resum!$AB$53),(L200-Resum!$AB$53))),0)+IF(L200&gt;Resum!$AB$54,Resum!$AD$54*(+IF(L200&gt;Resum!$AC$54,(Resum!$AC$54-Resum!$AB$54),(L200-Resum!$AB$54))),0)+IF(L200&gt;Resum!$AB$55,Resum!$AD$55*(L200-Resum!$AB$55),0))</f>
        <v>0</v>
      </c>
      <c r="N200" s="167">
        <f t="shared" ref="N200:N209" si="48">(IF(G200=0,1,G200)*IF(I200=0,1,I200)*L200 )+M200*IF(G200=0,1,G200)*IF(I200=0,1,I200)</f>
        <v>0</v>
      </c>
      <c r="O200" s="168">
        <f>N200/Portada!$F$15</f>
        <v>0</v>
      </c>
      <c r="P200" s="23"/>
      <c r="Q200" s="23"/>
      <c r="R200" s="20"/>
      <c r="S200" s="94">
        <f t="shared" ref="S200:S209" si="49">M200*IF(G200=0,1,G200)*IF(I200=0,1,I200)</f>
        <v>0</v>
      </c>
      <c r="T200" s="20"/>
      <c r="U200" s="20"/>
      <c r="EC200" s="167">
        <f>(IF(G200=0,1,G200)*IF(I200=0,1,I200)*L200 )+M200*IF(G200=0,1,G200)*IF(I200=0,1,I200)</f>
        <v>0</v>
      </c>
    </row>
    <row r="201" spans="1:133" x14ac:dyDescent="0.25">
      <c r="B201" s="183" t="s">
        <v>85</v>
      </c>
      <c r="C201" s="184" t="s">
        <v>579</v>
      </c>
      <c r="D201" s="155"/>
      <c r="E201" s="157"/>
      <c r="F201" s="157"/>
      <c r="G201" s="158"/>
      <c r="H201" s="155"/>
      <c r="I201" s="157"/>
      <c r="J201" s="155"/>
      <c r="K201" s="157"/>
      <c r="L201" s="158"/>
      <c r="M201" s="152">
        <f>+IF(K201="L-TF",IF(L201&lt;Resum!$AD$43,(L201*Resum!$AD$44),Resum!$AD$45),+IF(K201="L-TT",IF(L201&lt;Resum!$AD$47,(L201*Resum!$AD$48),Resum!$AD$49),0))
+IF(K201="A",0,+IF(L201&gt;Resum!$AB$53,Resum!$AD$53*(+IF(L201&gt;Resum!$AC$53,(Resum!$AC$53-Resum!$AB$53),(L201-Resum!$AB$53))),0)+IF(L201&gt;Resum!$AB$54,Resum!$AD$54*(+IF(L201&gt;Resum!$AC$54,(Resum!$AC$54-Resum!$AB$54),(L201-Resum!$AB$54))),0)+IF(L201&gt;Resum!$AB$55,Resum!$AD$55*(L201-Resum!$AB$55),0))</f>
        <v>0</v>
      </c>
      <c r="N201" s="151">
        <f t="shared" si="48"/>
        <v>0</v>
      </c>
      <c r="O201" s="152">
        <f>N201/Portada!$F$15</f>
        <v>0</v>
      </c>
      <c r="P201" s="23"/>
      <c r="Q201" s="23"/>
      <c r="R201" s="20"/>
      <c r="S201" s="94">
        <f t="shared" si="49"/>
        <v>0</v>
      </c>
      <c r="T201" s="20"/>
      <c r="U201" s="20"/>
      <c r="EC201" s="151">
        <f t="shared" ref="EC201:EC209" si="50">(IF(G201=0,1,G201)*IF(I201=0,1,I201)*L201 )+M201*IF(G201=0,1,G201)*IF(I201=0,1,I201)</f>
        <v>0</v>
      </c>
    </row>
    <row r="202" spans="1:133" x14ac:dyDescent="0.25">
      <c r="A202" s="20"/>
      <c r="B202" s="144" t="s">
        <v>86</v>
      </c>
      <c r="C202" s="145" t="s">
        <v>258</v>
      </c>
      <c r="D202" s="146"/>
      <c r="E202" s="148"/>
      <c r="F202" s="148"/>
      <c r="G202" s="149"/>
      <c r="H202" s="146"/>
      <c r="I202" s="148"/>
      <c r="J202" s="146"/>
      <c r="K202" s="148"/>
      <c r="L202" s="149"/>
      <c r="M202" s="152">
        <f>+IF(K202="L-TF",IF(L202&lt;Resum!$AD$43,(L202*Resum!$AD$44),Resum!$AD$45),+IF(K202="L-TT",IF(L202&lt;Resum!$AD$47,(L202*Resum!$AD$48),Resum!$AD$49),0))
+IF(K202="A",0,+IF(L202&gt;Resum!$AB$53,Resum!$AD$53*(+IF(L202&gt;Resum!$AC$53,(Resum!$AC$53-Resum!$AB$53),(L202-Resum!$AB$53))),0)+IF(L202&gt;Resum!$AB$54,Resum!$AD$54*(+IF(L202&gt;Resum!$AC$54,(Resum!$AC$54-Resum!$AB$54),(L202-Resum!$AB$54))),0)+IF(L202&gt;Resum!$AB$55,Resum!$AD$55*(L202-Resum!$AB$55),0))</f>
        <v>0</v>
      </c>
      <c r="N202" s="151">
        <f t="shared" si="48"/>
        <v>0</v>
      </c>
      <c r="O202" s="152">
        <f>N202/Portada!$F$15</f>
        <v>0</v>
      </c>
      <c r="P202" s="23"/>
      <c r="Q202" s="23"/>
      <c r="R202" s="20"/>
      <c r="S202" s="94">
        <f t="shared" si="49"/>
        <v>0</v>
      </c>
      <c r="T202" s="20"/>
      <c r="U202" s="20"/>
      <c r="EC202" s="151">
        <f t="shared" si="50"/>
        <v>0</v>
      </c>
    </row>
    <row r="203" spans="1:133" x14ac:dyDescent="0.25">
      <c r="A203" s="20"/>
      <c r="B203" s="183" t="s">
        <v>87</v>
      </c>
      <c r="C203" s="184" t="s">
        <v>259</v>
      </c>
      <c r="D203" s="155"/>
      <c r="E203" s="157"/>
      <c r="F203" s="157"/>
      <c r="G203" s="158"/>
      <c r="H203" s="155"/>
      <c r="I203" s="157"/>
      <c r="J203" s="155"/>
      <c r="K203" s="157"/>
      <c r="L203" s="158"/>
      <c r="M203" s="152">
        <f>+IF(K203="L-TF",IF(L203&lt;Resum!$AD$43,(L203*Resum!$AD$44),Resum!$AD$45),+IF(K203="L-TT",IF(L203&lt;Resum!$AD$47,(L203*Resum!$AD$48),Resum!$AD$49),0))
+IF(K203="A",0,+IF(L203&gt;Resum!$AB$53,Resum!$AD$53*(+IF(L203&gt;Resum!$AC$53,(Resum!$AC$53-Resum!$AB$53),(L203-Resum!$AB$53))),0)+IF(L203&gt;Resum!$AB$54,Resum!$AD$54*(+IF(L203&gt;Resum!$AC$54,(Resum!$AC$54-Resum!$AB$54),(L203-Resum!$AB$54))),0)+IF(L203&gt;Resum!$AB$55,Resum!$AD$55*(L203-Resum!$AB$55),0))</f>
        <v>0</v>
      </c>
      <c r="N203" s="151">
        <f t="shared" si="48"/>
        <v>0</v>
      </c>
      <c r="O203" s="152">
        <f>N203/Portada!$F$15</f>
        <v>0</v>
      </c>
      <c r="P203" s="23"/>
      <c r="Q203" s="23"/>
      <c r="R203" s="20"/>
      <c r="S203" s="94">
        <f t="shared" si="49"/>
        <v>0</v>
      </c>
      <c r="T203" s="20"/>
      <c r="U203" s="20"/>
      <c r="EC203" s="151">
        <f t="shared" si="50"/>
        <v>0</v>
      </c>
    </row>
    <row r="204" spans="1:133" x14ac:dyDescent="0.25">
      <c r="A204" s="20"/>
      <c r="B204" s="144" t="s">
        <v>88</v>
      </c>
      <c r="C204" s="145" t="s">
        <v>580</v>
      </c>
      <c r="D204" s="146"/>
      <c r="E204" s="148"/>
      <c r="F204" s="148"/>
      <c r="G204" s="149"/>
      <c r="H204" s="146"/>
      <c r="I204" s="148"/>
      <c r="J204" s="146"/>
      <c r="K204" s="148"/>
      <c r="L204" s="149"/>
      <c r="M204" s="152">
        <f>+IF(K204="L-TF",IF(L204&lt;Resum!$AD$43,(L204*Resum!$AD$44),Resum!$AD$45),+IF(K204="L-TT",IF(L204&lt;Resum!$AD$47,(L204*Resum!$AD$48),Resum!$AD$49),0))
+IF(K204="A",0,+IF(L204&gt;Resum!$AB$53,Resum!$AD$53*(+IF(L204&gt;Resum!$AC$53,(Resum!$AC$53-Resum!$AB$53),(L204-Resum!$AB$53))),0)+IF(L204&gt;Resum!$AB$54,Resum!$AD$54*(+IF(L204&gt;Resum!$AC$54,(Resum!$AC$54-Resum!$AB$54),(L204-Resum!$AB$54))),0)+IF(L204&gt;Resum!$AB$55,Resum!$AD$55*(L204-Resum!$AB$55),0))</f>
        <v>0</v>
      </c>
      <c r="N204" s="151">
        <f t="shared" si="48"/>
        <v>0</v>
      </c>
      <c r="O204" s="152">
        <f>N204/Portada!$F$15</f>
        <v>0</v>
      </c>
      <c r="P204" s="23"/>
      <c r="Q204" s="23"/>
      <c r="R204" s="20"/>
      <c r="S204" s="94">
        <f t="shared" si="49"/>
        <v>0</v>
      </c>
      <c r="T204" s="20"/>
      <c r="U204" s="20"/>
      <c r="EC204" s="151">
        <f t="shared" si="50"/>
        <v>0</v>
      </c>
    </row>
    <row r="205" spans="1:133" x14ac:dyDescent="0.25">
      <c r="A205" s="20"/>
      <c r="B205" s="183" t="s">
        <v>89</v>
      </c>
      <c r="C205" s="184" t="s">
        <v>581</v>
      </c>
      <c r="D205" s="155"/>
      <c r="E205" s="157"/>
      <c r="F205" s="157"/>
      <c r="G205" s="158"/>
      <c r="H205" s="155"/>
      <c r="I205" s="157"/>
      <c r="J205" s="155"/>
      <c r="K205" s="157"/>
      <c r="L205" s="158"/>
      <c r="M205" s="152">
        <f>+IF(K205="L-TF",IF(L205&lt;Resum!$AD$43,(L205*Resum!$AD$44),Resum!$AD$45),+IF(K205="L-TT",IF(L205&lt;Resum!$AD$47,(L205*Resum!$AD$48),Resum!$AD$49),0))
+IF(K205="A",0,+IF(L205&gt;Resum!$AB$53,Resum!$AD$53*(+IF(L205&gt;Resum!$AC$53,(Resum!$AC$53-Resum!$AB$53),(L205-Resum!$AB$53))),0)+IF(L205&gt;Resum!$AB$54,Resum!$AD$54*(+IF(L205&gt;Resum!$AC$54,(Resum!$AC$54-Resum!$AB$54),(L205-Resum!$AB$54))),0)+IF(L205&gt;Resum!$AB$55,Resum!$AD$55*(L205-Resum!$AB$55),0))</f>
        <v>0</v>
      </c>
      <c r="N205" s="151">
        <f t="shared" si="48"/>
        <v>0</v>
      </c>
      <c r="O205" s="152">
        <f>N205/Portada!$F$15</f>
        <v>0</v>
      </c>
      <c r="P205" s="23"/>
      <c r="Q205" s="23"/>
      <c r="R205" s="20"/>
      <c r="S205" s="94">
        <f t="shared" si="49"/>
        <v>0</v>
      </c>
      <c r="T205" s="20"/>
      <c r="U205" s="20"/>
      <c r="EC205" s="151">
        <f t="shared" si="50"/>
        <v>0</v>
      </c>
    </row>
    <row r="206" spans="1:133" x14ac:dyDescent="0.25">
      <c r="A206" s="20"/>
      <c r="B206" s="144" t="s">
        <v>90</v>
      </c>
      <c r="C206" s="140"/>
      <c r="D206" s="146"/>
      <c r="E206" s="148"/>
      <c r="F206" s="148"/>
      <c r="G206" s="149"/>
      <c r="H206" s="146"/>
      <c r="I206" s="148"/>
      <c r="J206" s="146"/>
      <c r="K206" s="148"/>
      <c r="L206" s="149"/>
      <c r="M206" s="152">
        <f>+IF(K206="L-TF",IF(L206&lt;Resum!$AD$43,(L206*Resum!$AD$44),Resum!$AD$45),+IF(K206="L-TT",IF(L206&lt;Resum!$AD$47,(L206*Resum!$AD$48),Resum!$AD$49),0))
+IF(K206="A",0,+IF(L206&gt;Resum!$AB$53,Resum!$AD$53*(+IF(L206&gt;Resum!$AC$53,(Resum!$AC$53-Resum!$AB$53),(L206-Resum!$AB$53))),0)+IF(L206&gt;Resum!$AB$54,Resum!$AD$54*(+IF(L206&gt;Resum!$AC$54,(Resum!$AC$54-Resum!$AB$54),(L206-Resum!$AB$54))),0)+IF(L206&gt;Resum!$AB$55,Resum!$AD$55*(L206-Resum!$AB$55),0))</f>
        <v>0</v>
      </c>
      <c r="N206" s="151">
        <f t="shared" si="48"/>
        <v>0</v>
      </c>
      <c r="O206" s="152">
        <f>N206/Portada!$F$15</f>
        <v>0</v>
      </c>
      <c r="P206" s="23"/>
      <c r="Q206" s="23"/>
      <c r="R206" s="20"/>
      <c r="S206" s="94">
        <f t="shared" si="49"/>
        <v>0</v>
      </c>
      <c r="T206" s="20"/>
      <c r="U206" s="20"/>
      <c r="EC206" s="151">
        <f t="shared" si="50"/>
        <v>0</v>
      </c>
    </row>
    <row r="207" spans="1:133" x14ac:dyDescent="0.25">
      <c r="A207" s="20"/>
      <c r="B207" s="183" t="s">
        <v>91</v>
      </c>
      <c r="C207" s="140"/>
      <c r="D207" s="155"/>
      <c r="E207" s="157"/>
      <c r="F207" s="157"/>
      <c r="G207" s="158"/>
      <c r="H207" s="155"/>
      <c r="I207" s="157"/>
      <c r="J207" s="155"/>
      <c r="K207" s="157"/>
      <c r="L207" s="158"/>
      <c r="M207" s="152">
        <f>+IF(K207="L-TF",IF(L207&lt;Resum!$AD$43,(L207*Resum!$AD$44),Resum!$AD$45),+IF(K207="L-TT",IF(L207&lt;Resum!$AD$47,(L207*Resum!$AD$48),Resum!$AD$49),0))
+IF(K207="A",0,+IF(L207&gt;Resum!$AB$53,Resum!$AD$53*(+IF(L207&gt;Resum!$AC$53,(Resum!$AC$53-Resum!$AB$53),(L207-Resum!$AB$53))),0)+IF(L207&gt;Resum!$AB$54,Resum!$AD$54*(+IF(L207&gt;Resum!$AC$54,(Resum!$AC$54-Resum!$AB$54),(L207-Resum!$AB$54))),0)+IF(L207&gt;Resum!$AB$55,Resum!$AD$55*(L207-Resum!$AB$55),0))</f>
        <v>0</v>
      </c>
      <c r="N207" s="151">
        <f t="shared" si="48"/>
        <v>0</v>
      </c>
      <c r="O207" s="152">
        <f>N207/Portada!$F$15</f>
        <v>0</v>
      </c>
      <c r="P207" s="23"/>
      <c r="Q207" s="23"/>
      <c r="R207" s="20"/>
      <c r="S207" s="94">
        <f t="shared" si="49"/>
        <v>0</v>
      </c>
      <c r="T207" s="20"/>
      <c r="U207" s="20"/>
      <c r="EC207" s="151">
        <f t="shared" si="50"/>
        <v>0</v>
      </c>
    </row>
    <row r="208" spans="1:133" x14ac:dyDescent="0.25">
      <c r="A208" s="20"/>
      <c r="B208" s="144" t="s">
        <v>460</v>
      </c>
      <c r="C208" s="140"/>
      <c r="D208" s="146"/>
      <c r="E208" s="148"/>
      <c r="F208" s="148"/>
      <c r="G208" s="149"/>
      <c r="H208" s="146"/>
      <c r="I208" s="148"/>
      <c r="J208" s="146"/>
      <c r="K208" s="148"/>
      <c r="L208" s="149"/>
      <c r="M208" s="152">
        <f>+IF(K208="L-TF",IF(L208&lt;Resum!$AD$43,(L208*Resum!$AD$44),Resum!$AD$45),+IF(K208="L-TT",IF(L208&lt;Resum!$AD$47,(L208*Resum!$AD$48),Resum!$AD$49),0))
+IF(K208="A",0,+IF(L208&gt;Resum!$AB$53,Resum!$AD$53*(+IF(L208&gt;Resum!$AC$53,(Resum!$AC$53-Resum!$AB$53),(L208-Resum!$AB$53))),0)+IF(L208&gt;Resum!$AB$54,Resum!$AD$54*(+IF(L208&gt;Resum!$AC$54,(Resum!$AC$54-Resum!$AB$54),(L208-Resum!$AB$54))),0)+IF(L208&gt;Resum!$AB$55,Resum!$AD$55*(L208-Resum!$AB$55),0))</f>
        <v>0</v>
      </c>
      <c r="N208" s="151">
        <f t="shared" si="48"/>
        <v>0</v>
      </c>
      <c r="O208" s="152">
        <f>N208/Portada!$F$15</f>
        <v>0</v>
      </c>
      <c r="P208" s="23"/>
      <c r="Q208" s="23"/>
      <c r="R208" s="20"/>
      <c r="S208" s="94">
        <f t="shared" si="49"/>
        <v>0</v>
      </c>
      <c r="T208" s="20"/>
      <c r="U208" s="20"/>
      <c r="EC208" s="151">
        <f t="shared" si="50"/>
        <v>0</v>
      </c>
    </row>
    <row r="209" spans="1:133" x14ac:dyDescent="0.25">
      <c r="A209" s="20"/>
      <c r="B209" s="183" t="s">
        <v>527</v>
      </c>
      <c r="C209" s="140"/>
      <c r="D209" s="155"/>
      <c r="E209" s="157"/>
      <c r="F209" s="157"/>
      <c r="G209" s="158"/>
      <c r="H209" s="155"/>
      <c r="I209" s="157"/>
      <c r="J209" s="155"/>
      <c r="K209" s="155"/>
      <c r="L209" s="158"/>
      <c r="M209" s="152">
        <f>+IF(K209="L-TF",IF(L209&lt;Resum!$AD$43,(L209*Resum!$AD$44),Resum!$AD$45),+IF(K209="L-TT",IF(L209&lt;Resum!$AD$47,(L209*Resum!$AD$48),Resum!$AD$49),0))
+IF(K209="A",0,+IF(L209&gt;Resum!$AB$53,Resum!$AD$53*(+IF(L209&gt;Resum!$AC$53,(Resum!$AC$53-Resum!$AB$53),(L209-Resum!$AB$53))),0)+IF(L209&gt;Resum!$AB$54,Resum!$AD$54*(+IF(L209&gt;Resum!$AC$54,(Resum!$AC$54-Resum!$AB$54),(L209-Resum!$AB$54))),0)+IF(L209&gt;Resum!$AB$55,Resum!$AD$55*(L209-Resum!$AB$55),0))</f>
        <v>0</v>
      </c>
      <c r="N209" s="151">
        <f t="shared" si="48"/>
        <v>0</v>
      </c>
      <c r="O209" s="152">
        <f>N209/Portada!$F$15</f>
        <v>0</v>
      </c>
      <c r="P209" s="23"/>
      <c r="Q209" s="23"/>
      <c r="R209" s="20"/>
      <c r="S209" s="94">
        <f t="shared" si="49"/>
        <v>0</v>
      </c>
      <c r="T209" s="20"/>
      <c r="U209" s="20"/>
      <c r="EC209" s="151">
        <f t="shared" si="50"/>
        <v>0</v>
      </c>
    </row>
    <row r="210" spans="1:133" ht="15.75" thickBot="1" x14ac:dyDescent="0.3">
      <c r="A210" s="20"/>
      <c r="B210" s="48"/>
      <c r="C210" s="133" t="str">
        <f>"TOTAL " &amp;" " &amp; B199 &amp; " " &amp; (C199)</f>
        <v>TOTAL  03.03. Realització / Imatge</v>
      </c>
      <c r="D210" s="134"/>
      <c r="E210" s="135"/>
      <c r="F210" s="135"/>
      <c r="G210" s="134"/>
      <c r="H210" s="134"/>
      <c r="I210" s="135"/>
      <c r="J210" s="134"/>
      <c r="K210" s="135"/>
      <c r="L210" s="134"/>
      <c r="M210" s="141"/>
      <c r="N210" s="136">
        <f>SUM(N200:N209)</f>
        <v>0</v>
      </c>
      <c r="O210" s="136">
        <f>SUM(O200:O209)</f>
        <v>0</v>
      </c>
      <c r="P210" s="40">
        <f>SUM(P200:P209)</f>
        <v>0</v>
      </c>
      <c r="Q210" s="40">
        <f>SUM(Q200:Q209)</f>
        <v>0</v>
      </c>
      <c r="R210" s="20"/>
      <c r="S210" s="40">
        <f>SUM(S200:S209)</f>
        <v>0</v>
      </c>
      <c r="T210" s="20"/>
      <c r="U210" s="20"/>
      <c r="EC210" s="136">
        <f>SUM(EC200:EC209)</f>
        <v>0</v>
      </c>
    </row>
    <row r="211" spans="1:133" x14ac:dyDescent="0.25">
      <c r="A211" s="20"/>
      <c r="B211" s="31"/>
      <c r="C211" s="68" t="s">
        <v>242</v>
      </c>
      <c r="D211" s="69" t="str">
        <f>C159</f>
        <v>CAPÍTOL 03.- Equip programa</v>
      </c>
      <c r="E211" s="62"/>
      <c r="F211" s="62"/>
      <c r="G211" s="43"/>
      <c r="H211" s="43"/>
      <c r="I211" s="71"/>
      <c r="J211" s="43"/>
      <c r="K211" s="71"/>
      <c r="L211" s="43"/>
      <c r="M211" s="43"/>
      <c r="N211" s="44">
        <f>(N183+N197+N210)</f>
        <v>0</v>
      </c>
      <c r="O211" s="44">
        <f>(O183+O197+O210)</f>
        <v>0</v>
      </c>
      <c r="P211" s="44">
        <f>(P183+P197+P210)</f>
        <v>0</v>
      </c>
      <c r="Q211" s="44">
        <f>(Q183+Q197+Q210)</f>
        <v>0</v>
      </c>
      <c r="R211" s="38"/>
      <c r="S211" s="44">
        <f>(S183+S197+S210)</f>
        <v>0</v>
      </c>
      <c r="T211" s="20"/>
      <c r="U211" s="20"/>
      <c r="EC211" s="44">
        <f>(EC183+EC197+EC210)</f>
        <v>0</v>
      </c>
    </row>
    <row r="212" spans="1:133" x14ac:dyDescent="0.25">
      <c r="A212" s="20"/>
      <c r="D212" s="42"/>
      <c r="E212" s="63"/>
      <c r="F212" s="66"/>
      <c r="G212" s="51"/>
      <c r="H212" s="51"/>
      <c r="I212" s="66"/>
      <c r="J212" s="51"/>
      <c r="K212" s="66"/>
      <c r="L212" s="51"/>
      <c r="M212" s="51"/>
      <c r="N212" s="51"/>
      <c r="O212" s="42"/>
      <c r="P212" s="42"/>
      <c r="Q212" s="42"/>
      <c r="R212" s="42"/>
      <c r="S212" s="42"/>
      <c r="T212" s="20"/>
      <c r="U212" s="20"/>
      <c r="EC212" s="51"/>
    </row>
    <row r="213" spans="1:133" ht="18.75" x14ac:dyDescent="0.3">
      <c r="A213" s="20"/>
      <c r="B213" s="54"/>
      <c r="C213" s="45" t="s">
        <v>572</v>
      </c>
      <c r="D213" s="42"/>
      <c r="E213" s="63"/>
      <c r="F213" s="66"/>
      <c r="G213" s="51"/>
      <c r="H213" s="51"/>
      <c r="I213" s="66"/>
      <c r="J213" s="51"/>
      <c r="K213" s="66"/>
      <c r="L213" s="51"/>
      <c r="M213" s="51"/>
      <c r="N213" s="51"/>
      <c r="O213" s="42"/>
      <c r="P213" s="42"/>
      <c r="Q213" s="42"/>
      <c r="R213" s="42"/>
      <c r="S213" s="42"/>
      <c r="T213" s="20"/>
      <c r="U213" s="20"/>
      <c r="EC213" s="51"/>
    </row>
    <row r="214" spans="1:133" x14ac:dyDescent="0.25">
      <c r="A214" s="20"/>
      <c r="B214" s="42" t="s">
        <v>0</v>
      </c>
      <c r="C214" s="38"/>
      <c r="D214" s="42"/>
      <c r="E214" s="63"/>
      <c r="F214" s="66"/>
      <c r="G214" s="51"/>
      <c r="H214" s="51"/>
      <c r="I214" s="66"/>
      <c r="J214" s="51"/>
      <c r="K214" s="66"/>
      <c r="L214" s="51"/>
      <c r="M214" s="51"/>
      <c r="N214" s="51"/>
      <c r="O214" s="42"/>
      <c r="P214" s="42"/>
      <c r="Q214" s="42"/>
      <c r="R214" s="42"/>
      <c r="S214" s="42"/>
      <c r="T214" s="20"/>
      <c r="U214" s="20"/>
      <c r="EC214" s="51"/>
    </row>
    <row r="215" spans="1:133" x14ac:dyDescent="0.25">
      <c r="A215" s="20"/>
      <c r="B215" s="41" t="s">
        <v>99</v>
      </c>
      <c r="C215" s="34" t="s">
        <v>106</v>
      </c>
      <c r="D215" s="42"/>
      <c r="E215" s="63"/>
      <c r="F215" s="66"/>
      <c r="G215" s="51"/>
      <c r="H215" s="51"/>
      <c r="I215" s="66"/>
      <c r="J215" s="51"/>
      <c r="K215" s="66"/>
      <c r="L215" s="51"/>
      <c r="M215" s="51"/>
      <c r="N215" s="51"/>
      <c r="O215" s="42"/>
      <c r="P215" s="42"/>
      <c r="Q215" s="42"/>
      <c r="R215" s="42"/>
      <c r="S215" s="42"/>
      <c r="T215" s="20"/>
      <c r="U215" s="20"/>
      <c r="EC215" s="51"/>
    </row>
    <row r="216" spans="1:133" x14ac:dyDescent="0.25">
      <c r="A216" s="34"/>
      <c r="B216" s="160" t="s">
        <v>100</v>
      </c>
      <c r="C216" s="161" t="s">
        <v>582</v>
      </c>
      <c r="D216" s="162"/>
      <c r="E216" s="163"/>
      <c r="F216" s="164"/>
      <c r="G216" s="165"/>
      <c r="H216" s="162"/>
      <c r="I216" s="164"/>
      <c r="J216" s="162"/>
      <c r="K216" s="164"/>
      <c r="L216" s="165"/>
      <c r="M216" s="168">
        <f>+IF(K216="L-TF",IF(L216&lt;Resum!$AD$43,(L216*Resum!$AD$44),Resum!$AD$45),+IF(K216="L-TT",IF(L216&lt;Resum!$AD$47,(L216*Resum!$AD$48),Resum!$AD$49),0))
+IF(K216="A",0,+IF(L216&gt;Resum!$AB$53,Resum!$AD$53*(+IF(L216&gt;Resum!$AC$53,(Resum!$AC$53-Resum!$AB$53),(L216-Resum!$AB$53))),0)+IF(L216&gt;Resum!$AB$54,Resum!$AD$54*(+IF(L216&gt;Resum!$AC$54,(Resum!$AC$54-Resum!$AB$54),(L216-Resum!$AB$54))),0)+IF(L216&gt;Resum!$AB$55,Resum!$AD$55*(L216-Resum!$AB$55),0))</f>
        <v>0</v>
      </c>
      <c r="N216" s="167">
        <f t="shared" ref="N216:N226" si="51">(IF(G216=0,1,G216)*IF(I216=0,1,I216)*L216 )+M216*IF(G216=0,1,G216)*IF(I216=0,1,I216)</f>
        <v>0</v>
      </c>
      <c r="O216" s="168">
        <f>N216/Portada!$F$15</f>
        <v>0</v>
      </c>
      <c r="P216" s="23"/>
      <c r="Q216" s="23"/>
      <c r="R216" s="20"/>
      <c r="S216" s="94">
        <f t="shared" ref="S216:S226" si="52">M216*IF(G216=0,1,G216)*IF(I216=0,1,I216)</f>
        <v>0</v>
      </c>
      <c r="T216" s="20"/>
      <c r="U216" s="20"/>
      <c r="EC216" s="167">
        <f>(IF(G216=0,1,G216)*IF(I216=0,1,I216)*L216 )+M216*IF(G216=0,1,G216)*IF(I216=0,1,I216)</f>
        <v>0</v>
      </c>
    </row>
    <row r="217" spans="1:133" x14ac:dyDescent="0.25">
      <c r="B217" s="153" t="s">
        <v>101</v>
      </c>
      <c r="C217" s="184" t="s">
        <v>583</v>
      </c>
      <c r="D217" s="155"/>
      <c r="E217" s="156"/>
      <c r="F217" s="157"/>
      <c r="G217" s="158"/>
      <c r="H217" s="155"/>
      <c r="I217" s="157"/>
      <c r="J217" s="155"/>
      <c r="K217" s="157"/>
      <c r="L217" s="158"/>
      <c r="M217" s="152">
        <f>+IF(K217="L-TF",IF(L217&lt;Resum!$AD$43,(L217*Resum!$AD$44),Resum!$AD$45),+IF(K217="L-TT",IF(L217&lt;Resum!$AD$47,(L217*Resum!$AD$48),Resum!$AD$49),0))
+IF(K217="A",0,+IF(L217&gt;Resum!$AB$53,Resum!$AD$53*(+IF(L217&gt;Resum!$AC$53,(Resum!$AC$53-Resum!$AB$53),(L217-Resum!$AB$53))),0)+IF(L217&gt;Resum!$AB$54,Resum!$AD$54*(+IF(L217&gt;Resum!$AC$54,(Resum!$AC$54-Resum!$AB$54),(L217-Resum!$AB$54))),0)+IF(L217&gt;Resum!$AB$55,Resum!$AD$55*(L217-Resum!$AB$55),0))</f>
        <v>0</v>
      </c>
      <c r="N217" s="151">
        <f t="shared" si="51"/>
        <v>0</v>
      </c>
      <c r="O217" s="152">
        <f>N217/Portada!$F$15</f>
        <v>0</v>
      </c>
      <c r="P217" s="23"/>
      <c r="Q217" s="23"/>
      <c r="R217" s="20"/>
      <c r="S217" s="94">
        <f t="shared" si="52"/>
        <v>0</v>
      </c>
      <c r="T217" s="20"/>
      <c r="U217" s="20"/>
      <c r="EC217" s="151">
        <f t="shared" ref="EC217:EC226" si="53">(IF(G217=0,1,G217)*IF(I217=0,1,I217)*L217 )+M217*IF(G217=0,1,G217)*IF(I217=0,1,I217)</f>
        <v>0</v>
      </c>
    </row>
    <row r="218" spans="1:133" x14ac:dyDescent="0.25">
      <c r="A218" s="34"/>
      <c r="B218" s="144" t="s">
        <v>364</v>
      </c>
      <c r="C218" s="145" t="s">
        <v>254</v>
      </c>
      <c r="D218" s="146"/>
      <c r="E218" s="147"/>
      <c r="F218" s="148"/>
      <c r="G218" s="149"/>
      <c r="H218" s="146"/>
      <c r="I218" s="148"/>
      <c r="J218" s="146"/>
      <c r="K218" s="148"/>
      <c r="L218" s="149"/>
      <c r="M218" s="152">
        <f>+IF(K218="L-TF",IF(L218&lt;Resum!$AD$43,(L218*Resum!$AD$44),Resum!$AD$45),+IF(K218="L-TT",IF(L218&lt;Resum!$AD$47,(L218*Resum!$AD$48),Resum!$AD$49),0))
+IF(K218="A",0,+IF(L218&gt;Resum!$AB$53,Resum!$AD$53*(+IF(L218&gt;Resum!$AC$53,(Resum!$AC$53-Resum!$AB$53),(L218-Resum!$AB$53))),0)+IF(L218&gt;Resum!$AB$54,Resum!$AD$54*(+IF(L218&gt;Resum!$AC$54,(Resum!$AC$54-Resum!$AB$54),(L218-Resum!$AB$54))),0)+IF(L218&gt;Resum!$AB$55,Resum!$AD$55*(L218-Resum!$AB$55),0))</f>
        <v>0</v>
      </c>
      <c r="N218" s="151">
        <f t="shared" si="51"/>
        <v>0</v>
      </c>
      <c r="O218" s="152">
        <f>N218/Portada!$F$15</f>
        <v>0</v>
      </c>
      <c r="P218" s="23"/>
      <c r="Q218" s="23"/>
      <c r="R218" s="20"/>
      <c r="S218" s="94">
        <f t="shared" si="52"/>
        <v>0</v>
      </c>
      <c r="T218" s="20"/>
      <c r="U218" s="20"/>
      <c r="EC218" s="151">
        <f t="shared" si="53"/>
        <v>0</v>
      </c>
    </row>
    <row r="219" spans="1:133" x14ac:dyDescent="0.25">
      <c r="A219" s="34"/>
      <c r="B219" s="153" t="s">
        <v>365</v>
      </c>
      <c r="C219" s="184" t="s">
        <v>92</v>
      </c>
      <c r="D219" s="155"/>
      <c r="E219" s="156"/>
      <c r="F219" s="157"/>
      <c r="G219" s="158"/>
      <c r="H219" s="155"/>
      <c r="I219" s="157"/>
      <c r="J219" s="155"/>
      <c r="K219" s="157"/>
      <c r="L219" s="158"/>
      <c r="M219" s="152">
        <f>+IF(K219="L-TF",IF(L219&lt;Resum!$AD$43,(L219*Resum!$AD$44),Resum!$AD$45),+IF(K219="L-TT",IF(L219&lt;Resum!$AD$47,(L219*Resum!$AD$48),Resum!$AD$49),0))
+IF(K219="A",0,+IF(L219&gt;Resum!$AB$53,Resum!$AD$53*(+IF(L219&gt;Resum!$AC$53,(Resum!$AC$53-Resum!$AB$53),(L219-Resum!$AB$53))),0)+IF(L219&gt;Resum!$AB$54,Resum!$AD$54*(+IF(L219&gt;Resum!$AC$54,(Resum!$AC$54-Resum!$AB$54),(L219-Resum!$AB$54))),0)+IF(L219&gt;Resum!$AB$55,Resum!$AD$55*(L219-Resum!$AB$55),0))</f>
        <v>0</v>
      </c>
      <c r="N219" s="151">
        <f t="shared" si="51"/>
        <v>0</v>
      </c>
      <c r="O219" s="152">
        <f>N219/Portada!$F$15</f>
        <v>0</v>
      </c>
      <c r="P219" s="23"/>
      <c r="Q219" s="23"/>
      <c r="R219" s="20"/>
      <c r="S219" s="94">
        <f t="shared" si="52"/>
        <v>0</v>
      </c>
      <c r="T219" s="20"/>
      <c r="U219" s="20"/>
      <c r="EC219" s="151">
        <f t="shared" si="53"/>
        <v>0</v>
      </c>
    </row>
    <row r="220" spans="1:133" x14ac:dyDescent="0.25">
      <c r="A220" s="34"/>
      <c r="B220" s="144" t="s">
        <v>366</v>
      </c>
      <c r="C220" s="145" t="s">
        <v>260</v>
      </c>
      <c r="D220" s="146"/>
      <c r="E220" s="147"/>
      <c r="F220" s="148"/>
      <c r="G220" s="149"/>
      <c r="H220" s="146"/>
      <c r="I220" s="148"/>
      <c r="J220" s="146"/>
      <c r="K220" s="148"/>
      <c r="L220" s="149"/>
      <c r="M220" s="152">
        <f>+IF(K220="L-TF",IF(L220&lt;Resum!$AD$43,(L220*Resum!$AD$44),Resum!$AD$45),+IF(K220="L-TT",IF(L220&lt;Resum!$AD$47,(L220*Resum!$AD$48),Resum!$AD$49),0))
+IF(K220="A",0,+IF(L220&gt;Resum!$AB$53,Resum!$AD$53*(+IF(L220&gt;Resum!$AC$53,(Resum!$AC$53-Resum!$AB$53),(L220-Resum!$AB$53))),0)+IF(L220&gt;Resum!$AB$54,Resum!$AD$54*(+IF(L220&gt;Resum!$AC$54,(Resum!$AC$54-Resum!$AB$54),(L220-Resum!$AB$54))),0)+IF(L220&gt;Resum!$AB$55,Resum!$AD$55*(L220-Resum!$AB$55),0))</f>
        <v>0</v>
      </c>
      <c r="N220" s="151">
        <f t="shared" si="51"/>
        <v>0</v>
      </c>
      <c r="O220" s="152">
        <f>N220/Portada!$F$15</f>
        <v>0</v>
      </c>
      <c r="P220" s="23"/>
      <c r="Q220" s="23"/>
      <c r="R220" s="20"/>
      <c r="S220" s="94">
        <f t="shared" si="52"/>
        <v>0</v>
      </c>
      <c r="T220" s="20"/>
      <c r="U220" s="20"/>
      <c r="EC220" s="151">
        <f t="shared" si="53"/>
        <v>0</v>
      </c>
    </row>
    <row r="221" spans="1:133" x14ac:dyDescent="0.25">
      <c r="A221" s="34"/>
      <c r="B221" s="153" t="s">
        <v>367</v>
      </c>
      <c r="C221" s="184" t="s">
        <v>261</v>
      </c>
      <c r="D221" s="155"/>
      <c r="E221" s="156"/>
      <c r="F221" s="157"/>
      <c r="G221" s="158"/>
      <c r="H221" s="155"/>
      <c r="I221" s="157"/>
      <c r="J221" s="155"/>
      <c r="K221" s="157"/>
      <c r="L221" s="158"/>
      <c r="M221" s="152">
        <f>+IF(K221="L-TF",IF(L221&lt;Resum!$AD$43,(L221*Resum!$AD$44),Resum!$AD$45),+IF(K221="L-TT",IF(L221&lt;Resum!$AD$47,(L221*Resum!$AD$48),Resum!$AD$49),0))
+IF(K221="A",0,+IF(L221&gt;Resum!$AB$53,Resum!$AD$53*(+IF(L221&gt;Resum!$AC$53,(Resum!$AC$53-Resum!$AB$53),(L221-Resum!$AB$53))),0)+IF(L221&gt;Resum!$AB$54,Resum!$AD$54*(+IF(L221&gt;Resum!$AC$54,(Resum!$AC$54-Resum!$AB$54),(L221-Resum!$AB$54))),0)+IF(L221&gt;Resum!$AB$55,Resum!$AD$55*(L221-Resum!$AB$55),0))</f>
        <v>0</v>
      </c>
      <c r="N221" s="151">
        <f t="shared" si="51"/>
        <v>0</v>
      </c>
      <c r="O221" s="152">
        <f>N221/Portada!$F$15</f>
        <v>0</v>
      </c>
      <c r="P221" s="23"/>
      <c r="Q221" s="23"/>
      <c r="R221" s="20"/>
      <c r="S221" s="94">
        <f t="shared" si="52"/>
        <v>0</v>
      </c>
      <c r="T221" s="20"/>
      <c r="U221" s="20"/>
      <c r="EC221" s="151">
        <f t="shared" si="53"/>
        <v>0</v>
      </c>
    </row>
    <row r="222" spans="1:133" x14ac:dyDescent="0.25">
      <c r="A222" s="34"/>
      <c r="B222" s="144" t="s">
        <v>102</v>
      </c>
      <c r="C222" s="145" t="s">
        <v>568</v>
      </c>
      <c r="D222" s="146"/>
      <c r="E222" s="147"/>
      <c r="F222" s="148"/>
      <c r="G222" s="149"/>
      <c r="H222" s="146"/>
      <c r="I222" s="148"/>
      <c r="J222" s="146"/>
      <c r="K222" s="148"/>
      <c r="L222" s="149"/>
      <c r="M222" s="152">
        <f>+IF(K222="L-TF",IF(L222&lt;Resum!$AD$43,(L222*Resum!$AD$44),Resum!$AD$45),+IF(K222="L-TT",IF(L222&lt;Resum!$AD$47,(L222*Resum!$AD$48),Resum!$AD$49),0))
+IF(K222="A",0,+IF(L222&gt;Resum!$AB$53,Resum!$AD$53*(+IF(L222&gt;Resum!$AC$53,(Resum!$AC$53-Resum!$AB$53),(L222-Resum!$AB$53))),0)+IF(L222&gt;Resum!$AB$54,Resum!$AD$54*(+IF(L222&gt;Resum!$AC$54,(Resum!$AC$54-Resum!$AB$54),(L222-Resum!$AB$54))),0)+IF(L222&gt;Resum!$AB$55,Resum!$AD$55*(L222-Resum!$AB$55),0))</f>
        <v>0</v>
      </c>
      <c r="N222" s="151">
        <f t="shared" si="51"/>
        <v>0</v>
      </c>
      <c r="O222" s="152">
        <f>N222/Portada!$F$15</f>
        <v>0</v>
      </c>
      <c r="P222" s="23"/>
      <c r="Q222" s="23"/>
      <c r="R222" s="20"/>
      <c r="S222" s="94">
        <f t="shared" si="52"/>
        <v>0</v>
      </c>
      <c r="T222" s="20"/>
      <c r="U222" s="20"/>
      <c r="EC222" s="151">
        <f t="shared" si="53"/>
        <v>0</v>
      </c>
    </row>
    <row r="223" spans="1:133" x14ac:dyDescent="0.25">
      <c r="A223" s="34"/>
      <c r="B223" s="153" t="s">
        <v>528</v>
      </c>
      <c r="C223" s="140"/>
      <c r="D223" s="155"/>
      <c r="E223" s="156"/>
      <c r="F223" s="157"/>
      <c r="G223" s="158"/>
      <c r="H223" s="155"/>
      <c r="I223" s="157"/>
      <c r="J223" s="155"/>
      <c r="K223" s="157"/>
      <c r="L223" s="158"/>
      <c r="M223" s="152">
        <f>+IF(K223="L-TF",IF(L223&lt;Resum!$AD$43,(L223*Resum!$AD$44),Resum!$AD$45),+IF(K223="L-TT",IF(L223&lt;Resum!$AD$47,(L223*Resum!$AD$48),Resum!$AD$49),0))
+IF(K223="A",0,+IF(L223&gt;Resum!$AB$53,Resum!$AD$53*(+IF(L223&gt;Resum!$AC$53,(Resum!$AC$53-Resum!$AB$53),(L223-Resum!$AB$53))),0)+IF(L223&gt;Resum!$AB$54,Resum!$AD$54*(+IF(L223&gt;Resum!$AC$54,(Resum!$AC$54-Resum!$AB$54),(L223-Resum!$AB$54))),0)+IF(L223&gt;Resum!$AB$55,Resum!$AD$55*(L223-Resum!$AB$55),0))</f>
        <v>0</v>
      </c>
      <c r="N223" s="151">
        <f t="shared" si="51"/>
        <v>0</v>
      </c>
      <c r="O223" s="152">
        <f>N223/Portada!$F$15</f>
        <v>0</v>
      </c>
      <c r="P223" s="23"/>
      <c r="Q223" s="23"/>
      <c r="R223" s="20"/>
      <c r="S223" s="94">
        <f t="shared" si="52"/>
        <v>0</v>
      </c>
      <c r="T223" s="20"/>
      <c r="U223" s="20"/>
      <c r="EC223" s="151">
        <f t="shared" si="53"/>
        <v>0</v>
      </c>
    </row>
    <row r="224" spans="1:133" x14ac:dyDescent="0.25">
      <c r="A224" s="34"/>
      <c r="B224" s="144" t="s">
        <v>529</v>
      </c>
      <c r="C224" s="140"/>
      <c r="D224" s="146"/>
      <c r="E224" s="147"/>
      <c r="F224" s="148"/>
      <c r="G224" s="149"/>
      <c r="H224" s="146"/>
      <c r="I224" s="148"/>
      <c r="J224" s="146"/>
      <c r="K224" s="148"/>
      <c r="L224" s="149"/>
      <c r="M224" s="152">
        <f>+IF(K224="L-TF",IF(L224&lt;Resum!$AD$43,(L224*Resum!$AD$44),Resum!$AD$45),+IF(K224="L-TT",IF(L224&lt;Resum!$AD$47,(L224*Resum!$AD$48),Resum!$AD$49),0))
+IF(K224="A",0,+IF(L224&gt;Resum!$AB$53,Resum!$AD$53*(+IF(L224&gt;Resum!$AC$53,(Resum!$AC$53-Resum!$AB$53),(L224-Resum!$AB$53))),0)+IF(L224&gt;Resum!$AB$54,Resum!$AD$54*(+IF(L224&gt;Resum!$AC$54,(Resum!$AC$54-Resum!$AB$54),(L224-Resum!$AB$54))),0)+IF(L224&gt;Resum!$AB$55,Resum!$AD$55*(L224-Resum!$AB$55),0))</f>
        <v>0</v>
      </c>
      <c r="N224" s="151">
        <f t="shared" si="51"/>
        <v>0</v>
      </c>
      <c r="O224" s="152">
        <f>N224/Portada!$F$15</f>
        <v>0</v>
      </c>
      <c r="P224" s="23"/>
      <c r="Q224" s="23"/>
      <c r="R224" s="20"/>
      <c r="S224" s="94">
        <f t="shared" si="52"/>
        <v>0</v>
      </c>
      <c r="T224" s="20"/>
      <c r="U224" s="20"/>
      <c r="EC224" s="151">
        <f t="shared" si="53"/>
        <v>0</v>
      </c>
    </row>
    <row r="225" spans="1:133" x14ac:dyDescent="0.25">
      <c r="A225" s="34"/>
      <c r="B225" s="153" t="s">
        <v>530</v>
      </c>
      <c r="C225" s="140"/>
      <c r="D225" s="155"/>
      <c r="E225" s="156"/>
      <c r="F225" s="157"/>
      <c r="G225" s="158"/>
      <c r="H225" s="155"/>
      <c r="I225" s="157"/>
      <c r="J225" s="155"/>
      <c r="K225" s="155"/>
      <c r="L225" s="158"/>
      <c r="M225" s="152">
        <f>+IF(K225="L-TF",IF(L225&lt;Resum!$AD$43,(L225*Resum!$AD$44),Resum!$AD$45),+IF(K225="L-TT",IF(L225&lt;Resum!$AD$47,(L225*Resum!$AD$48),Resum!$AD$49),0))
+IF(K225="A",0,+IF(L225&gt;Resum!$AB$53,Resum!$AD$53*(+IF(L225&gt;Resum!$AC$53,(Resum!$AC$53-Resum!$AB$53),(L225-Resum!$AB$53))),0)+IF(L225&gt;Resum!$AB$54,Resum!$AD$54*(+IF(L225&gt;Resum!$AC$54,(Resum!$AC$54-Resum!$AB$54),(L225-Resum!$AB$54))),0)+IF(L225&gt;Resum!$AB$55,Resum!$AD$55*(L225-Resum!$AB$55),0))</f>
        <v>0</v>
      </c>
      <c r="N225" s="151">
        <f t="shared" si="51"/>
        <v>0</v>
      </c>
      <c r="O225" s="152">
        <f>N225/Portada!$F$15</f>
        <v>0</v>
      </c>
      <c r="P225" s="23"/>
      <c r="Q225" s="23"/>
      <c r="R225" s="20"/>
      <c r="S225" s="94">
        <f t="shared" si="52"/>
        <v>0</v>
      </c>
      <c r="T225" s="20"/>
      <c r="U225" s="20"/>
      <c r="EC225" s="151">
        <f t="shared" si="53"/>
        <v>0</v>
      </c>
    </row>
    <row r="226" spans="1:133" x14ac:dyDescent="0.25">
      <c r="A226" s="34"/>
      <c r="B226" s="144" t="s">
        <v>569</v>
      </c>
      <c r="C226" s="140"/>
      <c r="D226" s="146"/>
      <c r="E226" s="147"/>
      <c r="F226" s="148"/>
      <c r="G226" s="149"/>
      <c r="H226" s="146"/>
      <c r="I226" s="148"/>
      <c r="J226" s="146"/>
      <c r="K226" s="148"/>
      <c r="L226" s="149"/>
      <c r="M226" s="152">
        <f>+IF(K226="L-TF",IF(L226&lt;Resum!$AD$43,(L226*Resum!$AD$44),Resum!$AD$45),+IF(K226="L-TT",IF(L226&lt;Resum!$AD$47,(L226*Resum!$AD$48),Resum!$AD$49),0))
+IF(K226="A",0,+IF(L226&gt;Resum!$AB$53,Resum!$AD$53*(+IF(L226&gt;Resum!$AC$53,(Resum!$AC$53-Resum!$AB$53),(L226-Resum!$AB$53))),0)+IF(L226&gt;Resum!$AB$54,Resum!$AD$54*(+IF(L226&gt;Resum!$AC$54,(Resum!$AC$54-Resum!$AB$54),(L226-Resum!$AB$54))),0)+IF(L226&gt;Resum!$AB$55,Resum!$AD$55*(L226-Resum!$AB$55),0))</f>
        <v>0</v>
      </c>
      <c r="N226" s="151">
        <f t="shared" si="51"/>
        <v>0</v>
      </c>
      <c r="O226" s="152">
        <f>N226/Portada!$F$15</f>
        <v>0</v>
      </c>
      <c r="P226" s="23"/>
      <c r="Q226" s="23"/>
      <c r="R226" s="20"/>
      <c r="S226" s="94">
        <f t="shared" si="52"/>
        <v>0</v>
      </c>
      <c r="T226" s="20"/>
      <c r="U226" s="20"/>
      <c r="EC226" s="151">
        <f t="shared" si="53"/>
        <v>0</v>
      </c>
    </row>
    <row r="227" spans="1:133" ht="15.75" thickBot="1" x14ac:dyDescent="0.3">
      <c r="A227" s="34"/>
      <c r="B227" s="48"/>
      <c r="C227" s="133" t="str">
        <f>"TOTAL " &amp;" " &amp; B215 &amp; " " &amp; (C215)</f>
        <v>TOTAL  04.01. Ambientació</v>
      </c>
      <c r="D227" s="134"/>
      <c r="E227" s="135"/>
      <c r="F227" s="135"/>
      <c r="G227" s="134"/>
      <c r="H227" s="134"/>
      <c r="I227" s="135"/>
      <c r="J227" s="134"/>
      <c r="K227" s="135"/>
      <c r="L227" s="134"/>
      <c r="M227" s="141"/>
      <c r="N227" s="136">
        <f>SUM(N216:N226)</f>
        <v>0</v>
      </c>
      <c r="O227" s="136">
        <f>SUM(O216:O226)</f>
        <v>0</v>
      </c>
      <c r="P227" s="40">
        <f>SUM(P216:P226)</f>
        <v>0</v>
      </c>
      <c r="Q227" s="40">
        <f>SUM(Q216:Q226)</f>
        <v>0</v>
      </c>
      <c r="R227" s="20"/>
      <c r="S227" s="40">
        <f>SUM(S216:S226)</f>
        <v>0</v>
      </c>
      <c r="T227" s="20"/>
      <c r="U227" s="20"/>
      <c r="EC227" s="136">
        <f>SUM(EC216:EC226)</f>
        <v>0</v>
      </c>
    </row>
    <row r="228" spans="1:133" x14ac:dyDescent="0.25">
      <c r="A228" s="20"/>
      <c r="B228" s="42" t="s">
        <v>0</v>
      </c>
      <c r="C228" s="50"/>
      <c r="D228" s="42"/>
      <c r="E228" s="63"/>
      <c r="F228" s="66"/>
      <c r="G228" s="51"/>
      <c r="H228" s="51"/>
      <c r="I228" s="66"/>
      <c r="J228" s="51"/>
      <c r="K228" s="66"/>
      <c r="L228" s="51"/>
      <c r="M228" s="51"/>
      <c r="N228" s="51"/>
      <c r="O228" s="42"/>
      <c r="P228" s="42"/>
      <c r="Q228" s="42"/>
      <c r="R228" s="42"/>
      <c r="S228" s="42"/>
      <c r="T228" s="20"/>
      <c r="U228" s="20"/>
      <c r="EC228" s="51"/>
    </row>
    <row r="229" spans="1:133" x14ac:dyDescent="0.25">
      <c r="A229" s="20"/>
      <c r="B229" s="41" t="s">
        <v>105</v>
      </c>
      <c r="C229" s="34" t="s">
        <v>113</v>
      </c>
      <c r="D229" s="38"/>
      <c r="E229" s="63"/>
      <c r="F229" s="63"/>
      <c r="G229" s="42"/>
      <c r="H229" s="42"/>
      <c r="I229" s="63"/>
      <c r="J229" s="42"/>
      <c r="K229" s="63"/>
      <c r="L229" s="42"/>
      <c r="M229" s="42"/>
      <c r="N229" s="42"/>
      <c r="O229" s="42"/>
      <c r="P229" s="42"/>
      <c r="Q229" s="42"/>
      <c r="R229" s="42"/>
      <c r="S229" s="42"/>
      <c r="T229" s="20"/>
      <c r="U229" s="20"/>
      <c r="EC229" s="42"/>
    </row>
    <row r="230" spans="1:133" x14ac:dyDescent="0.25">
      <c r="A230" s="34"/>
      <c r="B230" s="160" t="s">
        <v>107</v>
      </c>
      <c r="C230" s="161" t="s">
        <v>262</v>
      </c>
      <c r="D230" s="162"/>
      <c r="E230" s="163"/>
      <c r="F230" s="164"/>
      <c r="G230" s="165"/>
      <c r="H230" s="162"/>
      <c r="I230" s="164"/>
      <c r="J230" s="162"/>
      <c r="K230" s="164"/>
      <c r="L230" s="165"/>
      <c r="M230" s="168">
        <f>+IF(K230="L-TF",IF(L230&lt;Resum!$AD$43,(L230*Resum!$AD$44),Resum!$AD$45),+IF(K230="L-TT",IF(L230&lt;Resum!$AD$47,(L230*Resum!$AD$48),Resum!$AD$49),0))
+IF(K230="A",0,+IF(L230&gt;Resum!$AB$53,Resum!$AD$53*(+IF(L230&gt;Resum!$AC$53,(Resum!$AC$53-Resum!$AB$53),(L230-Resum!$AB$53))),0)+IF(L230&gt;Resum!$AB$54,Resum!$AD$54*(+IF(L230&gt;Resum!$AC$54,(Resum!$AC$54-Resum!$AB$54),(L230-Resum!$AB$54))),0)+IF(L230&gt;Resum!$AB$55,Resum!$AD$55*(L230-Resum!$AB$55),0))</f>
        <v>0</v>
      </c>
      <c r="N230" s="167">
        <f t="shared" ref="N230:N236" si="54">(IF(G230=0,1,G230)*IF(I230=0,1,I230)*L230 )+M230*IF(G230=0,1,G230)*IF(I230=0,1,I230)</f>
        <v>0</v>
      </c>
      <c r="O230" s="168">
        <f>N230/Portada!$F$15</f>
        <v>0</v>
      </c>
      <c r="P230" s="23"/>
      <c r="Q230" s="23"/>
      <c r="R230" s="20"/>
      <c r="S230" s="94">
        <f t="shared" ref="S230:S236" si="55">M230*IF(G230=0,1,G230)*IF(I230=0,1,I230)</f>
        <v>0</v>
      </c>
      <c r="T230" s="20"/>
      <c r="U230" s="20"/>
      <c r="EC230" s="167">
        <f>(IF(G230=0,1,G230)*IF(I230=0,1,I230)*L230 )+M230*IF(G230=0,1,G230)*IF(I230=0,1,I230)</f>
        <v>0</v>
      </c>
    </row>
    <row r="231" spans="1:133" x14ac:dyDescent="0.25">
      <c r="B231" s="183" t="s">
        <v>108</v>
      </c>
      <c r="C231" s="184" t="s">
        <v>263</v>
      </c>
      <c r="D231" s="155"/>
      <c r="E231" s="156"/>
      <c r="F231" s="157"/>
      <c r="G231" s="158"/>
      <c r="H231" s="155"/>
      <c r="I231" s="157"/>
      <c r="J231" s="155"/>
      <c r="K231" s="157"/>
      <c r="L231" s="158"/>
      <c r="M231" s="152">
        <f>+IF(K231="L-TF",IF(L231&lt;Resum!$AD$43,(L231*Resum!$AD$44),Resum!$AD$45),+IF(K231="L-TT",IF(L231&lt;Resum!$AD$47,(L231*Resum!$AD$48),Resum!$AD$49),0))
+IF(K231="A",0,+IF(L231&gt;Resum!$AB$53,Resum!$AD$53*(+IF(L231&gt;Resum!$AC$53,(Resum!$AC$53-Resum!$AB$53),(L231-Resum!$AB$53))),0)+IF(L231&gt;Resum!$AB$54,Resum!$AD$54*(+IF(L231&gt;Resum!$AC$54,(Resum!$AC$54-Resum!$AB$54),(L231-Resum!$AB$54))),0)+IF(L231&gt;Resum!$AB$55,Resum!$AD$55*(L231-Resum!$AB$55),0))</f>
        <v>0</v>
      </c>
      <c r="N231" s="151">
        <f t="shared" si="54"/>
        <v>0</v>
      </c>
      <c r="O231" s="152">
        <f>N231/Portada!$F$15</f>
        <v>0</v>
      </c>
      <c r="P231" s="23"/>
      <c r="Q231" s="23"/>
      <c r="R231" s="20"/>
      <c r="S231" s="94">
        <f t="shared" si="55"/>
        <v>0</v>
      </c>
      <c r="T231" s="20"/>
      <c r="U231" s="20"/>
      <c r="EC231" s="151">
        <f t="shared" ref="EC231:EC236" si="56">(IF(G231=0,1,G231)*IF(I231=0,1,I231)*L231 )+M231*IF(G231=0,1,G231)*IF(I231=0,1,I231)</f>
        <v>0</v>
      </c>
    </row>
    <row r="232" spans="1:133" x14ac:dyDescent="0.25">
      <c r="A232" s="34"/>
      <c r="B232" s="144" t="s">
        <v>368</v>
      </c>
      <c r="C232" s="145" t="s">
        <v>264</v>
      </c>
      <c r="D232" s="146"/>
      <c r="E232" s="147"/>
      <c r="F232" s="148"/>
      <c r="G232" s="149"/>
      <c r="H232" s="146"/>
      <c r="I232" s="148"/>
      <c r="J232" s="146"/>
      <c r="K232" s="148"/>
      <c r="L232" s="149"/>
      <c r="M232" s="152">
        <f>+IF(K232="L-TF",IF(L232&lt;Resum!$AD$43,(L232*Resum!$AD$44),Resum!$AD$45),+IF(K232="L-TT",IF(L232&lt;Resum!$AD$47,(L232*Resum!$AD$48),Resum!$AD$49),0))
+IF(K232="A",0,+IF(L232&gt;Resum!$AB$53,Resum!$AD$53*(+IF(L232&gt;Resum!$AC$53,(Resum!$AC$53-Resum!$AB$53),(L232-Resum!$AB$53))),0)+IF(L232&gt;Resum!$AB$54,Resum!$AD$54*(+IF(L232&gt;Resum!$AC$54,(Resum!$AC$54-Resum!$AB$54),(L232-Resum!$AB$54))),0)+IF(L232&gt;Resum!$AB$55,Resum!$AD$55*(L232-Resum!$AB$55),0))</f>
        <v>0</v>
      </c>
      <c r="N232" s="151">
        <f t="shared" si="54"/>
        <v>0</v>
      </c>
      <c r="O232" s="152">
        <f>N232/Portada!$F$15</f>
        <v>0</v>
      </c>
      <c r="P232" s="23"/>
      <c r="Q232" s="23"/>
      <c r="R232" s="20"/>
      <c r="S232" s="94">
        <f t="shared" si="55"/>
        <v>0</v>
      </c>
      <c r="T232" s="20"/>
      <c r="U232" s="20"/>
      <c r="EC232" s="151">
        <f t="shared" si="56"/>
        <v>0</v>
      </c>
    </row>
    <row r="233" spans="1:133" x14ac:dyDescent="0.25">
      <c r="A233" s="34"/>
      <c r="B233" s="183" t="s">
        <v>369</v>
      </c>
      <c r="C233" s="184" t="s">
        <v>265</v>
      </c>
      <c r="D233" s="155"/>
      <c r="E233" s="156"/>
      <c r="F233" s="157"/>
      <c r="G233" s="158"/>
      <c r="H233" s="155"/>
      <c r="I233" s="157"/>
      <c r="J233" s="155"/>
      <c r="K233" s="157"/>
      <c r="L233" s="158"/>
      <c r="M233" s="152">
        <f>+IF(K233="L-TF",IF(L233&lt;Resum!$AD$43,(L233*Resum!$AD$44),Resum!$AD$45),+IF(K233="L-TT",IF(L233&lt;Resum!$AD$47,(L233*Resum!$AD$48),Resum!$AD$49),0))
+IF(K233="A",0,+IF(L233&gt;Resum!$AB$53,Resum!$AD$53*(+IF(L233&gt;Resum!$AC$53,(Resum!$AC$53-Resum!$AB$53),(L233-Resum!$AB$53))),0)+IF(L233&gt;Resum!$AB$54,Resum!$AD$54*(+IF(L233&gt;Resum!$AC$54,(Resum!$AC$54-Resum!$AB$54),(L233-Resum!$AB$54))),0)+IF(L233&gt;Resum!$AB$55,Resum!$AD$55*(L233-Resum!$AB$55),0))</f>
        <v>0</v>
      </c>
      <c r="N233" s="151">
        <f t="shared" si="54"/>
        <v>0</v>
      </c>
      <c r="O233" s="152">
        <f>N233/Portada!$F$15</f>
        <v>0</v>
      </c>
      <c r="P233" s="23"/>
      <c r="Q233" s="23"/>
      <c r="R233" s="20"/>
      <c r="S233" s="94">
        <f t="shared" si="55"/>
        <v>0</v>
      </c>
      <c r="T233" s="20"/>
      <c r="U233" s="20"/>
      <c r="EC233" s="151">
        <f t="shared" si="56"/>
        <v>0</v>
      </c>
    </row>
    <row r="234" spans="1:133" x14ac:dyDescent="0.25">
      <c r="A234" s="34"/>
      <c r="B234" s="144" t="s">
        <v>370</v>
      </c>
      <c r="C234" s="140"/>
      <c r="D234" s="146"/>
      <c r="E234" s="147"/>
      <c r="F234" s="148"/>
      <c r="G234" s="149"/>
      <c r="H234" s="146"/>
      <c r="I234" s="148"/>
      <c r="J234" s="146"/>
      <c r="K234" s="148"/>
      <c r="L234" s="149"/>
      <c r="M234" s="152">
        <f>+IF(K234="L-TF",IF(L234&lt;Resum!$AD$43,(L234*Resum!$AD$44),Resum!$AD$45),+IF(K234="L-TT",IF(L234&lt;Resum!$AD$47,(L234*Resum!$AD$48),Resum!$AD$49),0))
+IF(K234="A",0,+IF(L234&gt;Resum!$AB$53,Resum!$AD$53*(+IF(L234&gt;Resum!$AC$53,(Resum!$AC$53-Resum!$AB$53),(L234-Resum!$AB$53))),0)+IF(L234&gt;Resum!$AB$54,Resum!$AD$54*(+IF(L234&gt;Resum!$AC$54,(Resum!$AC$54-Resum!$AB$54),(L234-Resum!$AB$54))),0)+IF(L234&gt;Resum!$AB$55,Resum!$AD$55*(L234-Resum!$AB$55),0))</f>
        <v>0</v>
      </c>
      <c r="N234" s="151">
        <f t="shared" si="54"/>
        <v>0</v>
      </c>
      <c r="O234" s="152">
        <f>N234/Portada!$F$15</f>
        <v>0</v>
      </c>
      <c r="P234" s="23"/>
      <c r="Q234" s="23"/>
      <c r="R234" s="20"/>
      <c r="S234" s="94">
        <f t="shared" si="55"/>
        <v>0</v>
      </c>
      <c r="T234" s="20"/>
      <c r="U234" s="20"/>
      <c r="EC234" s="151">
        <f t="shared" si="56"/>
        <v>0</v>
      </c>
    </row>
    <row r="235" spans="1:133" x14ac:dyDescent="0.25">
      <c r="A235" s="34"/>
      <c r="B235" s="183" t="s">
        <v>371</v>
      </c>
      <c r="C235" s="140"/>
      <c r="D235" s="155"/>
      <c r="E235" s="156"/>
      <c r="F235" s="157"/>
      <c r="G235" s="158"/>
      <c r="H235" s="155"/>
      <c r="I235" s="157"/>
      <c r="J235" s="155"/>
      <c r="K235" s="157"/>
      <c r="L235" s="158"/>
      <c r="M235" s="152">
        <f>+IF(K235="L-TF",IF(L235&lt;Resum!$AD$43,(L235*Resum!$AD$44),Resum!$AD$45),+IF(K235="L-TT",IF(L235&lt;Resum!$AD$47,(L235*Resum!$AD$48),Resum!$AD$49),0))
+IF(K235="A",0,+IF(L235&gt;Resum!$AB$53,Resum!$AD$53*(+IF(L235&gt;Resum!$AC$53,(Resum!$AC$53-Resum!$AB$53),(L235-Resum!$AB$53))),0)+IF(L235&gt;Resum!$AB$54,Resum!$AD$54*(+IF(L235&gt;Resum!$AC$54,(Resum!$AC$54-Resum!$AB$54),(L235-Resum!$AB$54))),0)+IF(L235&gt;Resum!$AB$55,Resum!$AD$55*(L235-Resum!$AB$55),0))</f>
        <v>0</v>
      </c>
      <c r="N235" s="151">
        <f t="shared" si="54"/>
        <v>0</v>
      </c>
      <c r="O235" s="152">
        <f>N235/Portada!$F$15</f>
        <v>0</v>
      </c>
      <c r="P235" s="23"/>
      <c r="Q235" s="23"/>
      <c r="R235" s="20"/>
      <c r="S235" s="94">
        <f t="shared" si="55"/>
        <v>0</v>
      </c>
      <c r="T235" s="20"/>
      <c r="U235" s="20"/>
      <c r="EC235" s="151">
        <f t="shared" si="56"/>
        <v>0</v>
      </c>
    </row>
    <row r="236" spans="1:133" x14ac:dyDescent="0.25">
      <c r="A236" s="34"/>
      <c r="B236" s="144" t="s">
        <v>109</v>
      </c>
      <c r="C236" s="140"/>
      <c r="D236" s="146"/>
      <c r="E236" s="147"/>
      <c r="F236" s="148"/>
      <c r="G236" s="149"/>
      <c r="H236" s="146"/>
      <c r="I236" s="148"/>
      <c r="J236" s="146"/>
      <c r="K236" s="148"/>
      <c r="L236" s="149"/>
      <c r="M236" s="152">
        <f>+IF(K236="L-TF",IF(L236&lt;Resum!$AD$43,(L236*Resum!$AD$44),Resum!$AD$45),+IF(K236="L-TT",IF(L236&lt;Resum!$AD$47,(L236*Resum!$AD$48),Resum!$AD$49),0))
+IF(K236="A",0,+IF(L236&gt;Resum!$AB$53,Resum!$AD$53*(+IF(L236&gt;Resum!$AC$53,(Resum!$AC$53-Resum!$AB$53),(L236-Resum!$AB$53))),0)+IF(L236&gt;Resum!$AB$54,Resum!$AD$54*(+IF(L236&gt;Resum!$AC$54,(Resum!$AC$54-Resum!$AB$54),(L236-Resum!$AB$54))),0)+IF(L236&gt;Resum!$AB$55,Resum!$AD$55*(L236-Resum!$AB$55),0))</f>
        <v>0</v>
      </c>
      <c r="N236" s="151">
        <f t="shared" si="54"/>
        <v>0</v>
      </c>
      <c r="O236" s="152">
        <f>N236/Portada!$F$15</f>
        <v>0</v>
      </c>
      <c r="P236" s="23"/>
      <c r="Q236" s="23"/>
      <c r="R236" s="20"/>
      <c r="S236" s="94">
        <f t="shared" si="55"/>
        <v>0</v>
      </c>
      <c r="T236" s="20"/>
      <c r="U236" s="20"/>
      <c r="EC236" s="151">
        <f t="shared" si="56"/>
        <v>0</v>
      </c>
    </row>
    <row r="237" spans="1:133" ht="15.75" thickBot="1" x14ac:dyDescent="0.3">
      <c r="A237" s="34"/>
      <c r="B237" s="48"/>
      <c r="C237" s="133" t="str">
        <f>"TOTAL " &amp;" " &amp; B229 &amp; " " &amp; (C229)</f>
        <v>TOTAL  04.02. Vestuari</v>
      </c>
      <c r="D237" s="134"/>
      <c r="E237" s="135"/>
      <c r="F237" s="135"/>
      <c r="G237" s="134"/>
      <c r="H237" s="134"/>
      <c r="I237" s="135"/>
      <c r="J237" s="134"/>
      <c r="K237" s="135"/>
      <c r="L237" s="134"/>
      <c r="M237" s="141"/>
      <c r="N237" s="136">
        <f>SUM(N230:N236)</f>
        <v>0</v>
      </c>
      <c r="O237" s="136">
        <f>SUM(O230:O236)</f>
        <v>0</v>
      </c>
      <c r="P237" s="40">
        <f>SUM(P230:P236)</f>
        <v>0</v>
      </c>
      <c r="Q237" s="40">
        <f>SUM(Q230:Q236)</f>
        <v>0</v>
      </c>
      <c r="R237" s="20"/>
      <c r="S237" s="40">
        <f>SUM(S230:S236)</f>
        <v>0</v>
      </c>
      <c r="T237" s="20"/>
      <c r="U237" s="20"/>
      <c r="EC237" s="136">
        <f>SUM(EC230:EC236)</f>
        <v>0</v>
      </c>
    </row>
    <row r="238" spans="1:133" x14ac:dyDescent="0.25">
      <c r="A238" s="20"/>
      <c r="B238" s="42" t="s">
        <v>0</v>
      </c>
      <c r="C238" s="50"/>
      <c r="D238" s="42"/>
      <c r="E238" s="63"/>
      <c r="F238" s="66"/>
      <c r="G238" s="51"/>
      <c r="H238" s="51"/>
      <c r="I238" s="66"/>
      <c r="J238" s="51"/>
      <c r="K238" s="66"/>
      <c r="L238" s="51"/>
      <c r="M238" s="51"/>
      <c r="N238" s="51"/>
      <c r="O238" s="42"/>
      <c r="P238" s="42"/>
      <c r="Q238" s="42"/>
      <c r="R238" s="42"/>
      <c r="S238" s="42"/>
      <c r="T238" s="20"/>
      <c r="U238" s="20"/>
      <c r="EC238" s="51"/>
    </row>
    <row r="239" spans="1:133" x14ac:dyDescent="0.25">
      <c r="A239" s="20"/>
      <c r="B239" s="41" t="s">
        <v>112</v>
      </c>
      <c r="C239" s="34" t="s">
        <v>266</v>
      </c>
      <c r="D239" s="38"/>
      <c r="E239" s="63"/>
      <c r="F239" s="63"/>
      <c r="G239" s="42"/>
      <c r="H239" s="42"/>
      <c r="I239" s="63"/>
      <c r="J239" s="42"/>
      <c r="K239" s="63"/>
      <c r="L239" s="42"/>
      <c r="M239" s="42"/>
      <c r="N239" s="42"/>
      <c r="O239" s="42"/>
      <c r="P239" s="42"/>
      <c r="Q239" s="42"/>
      <c r="R239" s="42"/>
      <c r="S239" s="42"/>
      <c r="T239" s="20"/>
      <c r="U239" s="20"/>
      <c r="EC239" s="42"/>
    </row>
    <row r="240" spans="1:133" x14ac:dyDescent="0.25">
      <c r="A240" s="34"/>
      <c r="B240" s="160" t="s">
        <v>372</v>
      </c>
      <c r="C240" s="160" t="s">
        <v>576</v>
      </c>
      <c r="D240" s="162"/>
      <c r="E240" s="163"/>
      <c r="F240" s="164"/>
      <c r="G240" s="165"/>
      <c r="H240" s="162"/>
      <c r="I240" s="164"/>
      <c r="J240" s="162"/>
      <c r="K240" s="164"/>
      <c r="L240" s="165"/>
      <c r="M240" s="168">
        <f>+IF(K240="L-TF",IF(L240&lt;Resum!$AD$43,(L240*Resum!$AD$44),Resum!$AD$45),+IF(K240="L-TT",IF(L240&lt;Resum!$AD$47,(L240*Resum!$AD$48),Resum!$AD$49),0))
+IF(K240="A",0,+IF(L240&gt;Resum!$AB$53,Resum!$AD$53*(+IF(L240&gt;Resum!$AC$53,(Resum!$AC$53-Resum!$AB$53),(L240-Resum!$AB$53))),0)+IF(L240&gt;Resum!$AB$54,Resum!$AD$54*(+IF(L240&gt;Resum!$AC$54,(Resum!$AC$54-Resum!$AB$54),(L240-Resum!$AB$54))),0)+IF(L240&gt;Resum!$AB$55,Resum!$AD$55*(L240-Resum!$AB$55),0))</f>
        <v>0</v>
      </c>
      <c r="N240" s="167">
        <f t="shared" ref="N240:N245" si="57">(IF(G240=0,1,G240)*IF(I240=0,1,I240)*L240 )+M240*IF(G240=0,1,G240)*IF(I240=0,1,I240)</f>
        <v>0</v>
      </c>
      <c r="O240" s="168">
        <f>N240/Portada!$F$15</f>
        <v>0</v>
      </c>
      <c r="P240" s="23"/>
      <c r="Q240" s="23"/>
      <c r="R240" s="20"/>
      <c r="S240" s="94">
        <f t="shared" ref="S240:S245" si="58">M240*IF(G240=0,1,G240)*IF(I240=0,1,I240)</f>
        <v>0</v>
      </c>
      <c r="T240" s="20"/>
      <c r="U240" s="20"/>
      <c r="EC240" s="167">
        <f t="shared" ref="EC240:EC245" si="59">(IF(G240=0,1,G240)*IF(I240=0,1,I240)*L240 )+M240*IF(G240=0,1,G240)*IF(I240=0,1,I240)</f>
        <v>0</v>
      </c>
    </row>
    <row r="241" spans="1:133" x14ac:dyDescent="0.25">
      <c r="B241" s="183" t="s">
        <v>114</v>
      </c>
      <c r="C241" s="184" t="s">
        <v>577</v>
      </c>
      <c r="D241" s="155"/>
      <c r="E241" s="156"/>
      <c r="F241" s="157"/>
      <c r="G241" s="158"/>
      <c r="H241" s="155"/>
      <c r="I241" s="157"/>
      <c r="J241" s="155"/>
      <c r="K241" s="157"/>
      <c r="L241" s="158"/>
      <c r="M241" s="152">
        <f>+IF(K241="L-TF",IF(L241&lt;Resum!$AD$43,(L241*Resum!$AD$44),Resum!$AD$45),+IF(K241="L-TT",IF(L241&lt;Resum!$AD$47,(L241*Resum!$AD$48),Resum!$AD$49),0))
+IF(K241="A",0,+IF(L241&gt;Resum!$AB$53,Resum!$AD$53*(+IF(L241&gt;Resum!$AC$53,(Resum!$AC$53-Resum!$AB$53),(L241-Resum!$AB$53))),0)+IF(L241&gt;Resum!$AB$54,Resum!$AD$54*(+IF(L241&gt;Resum!$AC$54,(Resum!$AC$54-Resum!$AB$54),(L241-Resum!$AB$54))),0)+IF(L241&gt;Resum!$AB$55,Resum!$AD$55*(L241-Resum!$AB$55),0))</f>
        <v>0</v>
      </c>
      <c r="N241" s="151">
        <f t="shared" si="57"/>
        <v>0</v>
      </c>
      <c r="O241" s="152">
        <f>N241/Portada!$F$15</f>
        <v>0</v>
      </c>
      <c r="P241" s="23"/>
      <c r="Q241" s="23"/>
      <c r="R241" s="20"/>
      <c r="S241" s="94">
        <f t="shared" si="58"/>
        <v>0</v>
      </c>
      <c r="T241" s="20"/>
      <c r="U241" s="20"/>
      <c r="EC241" s="151">
        <f t="shared" si="59"/>
        <v>0</v>
      </c>
    </row>
    <row r="242" spans="1:133" x14ac:dyDescent="0.25">
      <c r="A242" s="34"/>
      <c r="B242" s="144" t="s">
        <v>373</v>
      </c>
      <c r="C242" s="145" t="s">
        <v>578</v>
      </c>
      <c r="D242" s="146"/>
      <c r="E242" s="147"/>
      <c r="F242" s="148"/>
      <c r="G242" s="149"/>
      <c r="H242" s="146"/>
      <c r="I242" s="148"/>
      <c r="J242" s="146"/>
      <c r="K242" s="148"/>
      <c r="L242" s="149"/>
      <c r="M242" s="152">
        <f>+IF(K242="L-TF",IF(L242&lt;Resum!$AD$43,(L242*Resum!$AD$44),Resum!$AD$45),+IF(K242="L-TT",IF(L242&lt;Resum!$AD$47,(L242*Resum!$AD$48),Resum!$AD$49),0))
+IF(K242="A",0,+IF(L242&gt;Resum!$AB$53,Resum!$AD$53*(+IF(L242&gt;Resum!$AC$53,(Resum!$AC$53-Resum!$AB$53),(L242-Resum!$AB$53))),0)+IF(L242&gt;Resum!$AB$54,Resum!$AD$54*(+IF(L242&gt;Resum!$AC$54,(Resum!$AC$54-Resum!$AB$54),(L242-Resum!$AB$54))),0)+IF(L242&gt;Resum!$AB$55,Resum!$AD$55*(L242-Resum!$AB$55),0))</f>
        <v>0</v>
      </c>
      <c r="N242" s="151">
        <f t="shared" si="57"/>
        <v>0</v>
      </c>
      <c r="O242" s="152">
        <f>N242/Portada!$F$15</f>
        <v>0</v>
      </c>
      <c r="P242" s="23"/>
      <c r="Q242" s="23"/>
      <c r="R242" s="20"/>
      <c r="S242" s="94">
        <f t="shared" si="58"/>
        <v>0</v>
      </c>
      <c r="T242" s="20"/>
      <c r="U242" s="20"/>
      <c r="EC242" s="151">
        <f t="shared" si="59"/>
        <v>0</v>
      </c>
    </row>
    <row r="243" spans="1:133" x14ac:dyDescent="0.25">
      <c r="A243" s="34"/>
      <c r="B243" s="183" t="s">
        <v>374</v>
      </c>
      <c r="C243" s="143"/>
      <c r="D243" s="155"/>
      <c r="E243" s="156"/>
      <c r="F243" s="157"/>
      <c r="G243" s="158"/>
      <c r="H243" s="155"/>
      <c r="I243" s="157"/>
      <c r="J243" s="155"/>
      <c r="K243" s="157"/>
      <c r="L243" s="158"/>
      <c r="M243" s="152">
        <f>+IF(K243="L-TF",IF(L243&lt;Resum!$AD$43,(L243*Resum!$AD$44),Resum!$AD$45),+IF(K243="L-TT",IF(L243&lt;Resum!$AD$47,(L243*Resum!$AD$48),Resum!$AD$49),0))
+IF(K243="A",0,+IF(L243&gt;Resum!$AB$53,Resum!$AD$53*(+IF(L243&gt;Resum!$AC$53,(Resum!$AC$53-Resum!$AB$53),(L243-Resum!$AB$53))),0)+IF(L243&gt;Resum!$AB$54,Resum!$AD$54*(+IF(L243&gt;Resum!$AC$54,(Resum!$AC$54-Resum!$AB$54),(L243-Resum!$AB$54))),0)+IF(L243&gt;Resum!$AB$55,Resum!$AD$55*(L243-Resum!$AB$55),0))</f>
        <v>0</v>
      </c>
      <c r="N243" s="151">
        <f t="shared" si="57"/>
        <v>0</v>
      </c>
      <c r="O243" s="152">
        <f>N243/Portada!$F$15</f>
        <v>0</v>
      </c>
      <c r="P243" s="23"/>
      <c r="Q243" s="23"/>
      <c r="R243" s="20"/>
      <c r="S243" s="94">
        <f t="shared" si="58"/>
        <v>0</v>
      </c>
      <c r="T243" s="20"/>
      <c r="U243" s="20"/>
      <c r="EC243" s="151">
        <f t="shared" si="59"/>
        <v>0</v>
      </c>
    </row>
    <row r="244" spans="1:133" x14ac:dyDescent="0.25">
      <c r="A244" s="34"/>
      <c r="B244" s="144" t="s">
        <v>375</v>
      </c>
      <c r="C244" s="140"/>
      <c r="D244" s="146"/>
      <c r="E244" s="147"/>
      <c r="F244" s="148"/>
      <c r="G244" s="149"/>
      <c r="H244" s="146"/>
      <c r="I244" s="148"/>
      <c r="J244" s="146"/>
      <c r="K244" s="148"/>
      <c r="L244" s="149"/>
      <c r="M244" s="152">
        <f>+IF(K244="L-TF",IF(L244&lt;Resum!$AD$43,(L244*Resum!$AD$44),Resum!$AD$45),+IF(K244="L-TT",IF(L244&lt;Resum!$AD$47,(L244*Resum!$AD$48),Resum!$AD$49),0))
+IF(K244="A",0,+IF(L244&gt;Resum!$AB$53,Resum!$AD$53*(+IF(L244&gt;Resum!$AC$53,(Resum!$AC$53-Resum!$AB$53),(L244-Resum!$AB$53))),0)+IF(L244&gt;Resum!$AB$54,Resum!$AD$54*(+IF(L244&gt;Resum!$AC$54,(Resum!$AC$54-Resum!$AB$54),(L244-Resum!$AB$54))),0)+IF(L244&gt;Resum!$AB$55,Resum!$AD$55*(L244-Resum!$AB$55),0))</f>
        <v>0</v>
      </c>
      <c r="N244" s="151">
        <f t="shared" si="57"/>
        <v>0</v>
      </c>
      <c r="O244" s="152">
        <f>N244/Portada!$F$15</f>
        <v>0</v>
      </c>
      <c r="P244" s="23"/>
      <c r="Q244" s="23"/>
      <c r="R244" s="20"/>
      <c r="S244" s="94">
        <f t="shared" si="58"/>
        <v>0</v>
      </c>
      <c r="T244" s="20"/>
      <c r="U244" s="20"/>
      <c r="EC244" s="151">
        <f t="shared" si="59"/>
        <v>0</v>
      </c>
    </row>
    <row r="245" spans="1:133" x14ac:dyDescent="0.25">
      <c r="A245" s="34"/>
      <c r="B245" s="183" t="s">
        <v>376</v>
      </c>
      <c r="C245" s="140"/>
      <c r="D245" s="155"/>
      <c r="E245" s="156"/>
      <c r="F245" s="157"/>
      <c r="G245" s="158"/>
      <c r="H245" s="155"/>
      <c r="I245" s="157"/>
      <c r="J245" s="155"/>
      <c r="K245" s="157"/>
      <c r="L245" s="158"/>
      <c r="M245" s="152">
        <f>+IF(K245="L-TF",IF(L245&lt;Resum!$AD$43,(L245*Resum!$AD$44),Resum!$AD$45),+IF(K245="L-TT",IF(L245&lt;Resum!$AD$47,(L245*Resum!$AD$48),Resum!$AD$49),0))
+IF(K245="A",0,+IF(L245&gt;Resum!$AB$53,Resum!$AD$53*(+IF(L245&gt;Resum!$AC$53,(Resum!$AC$53-Resum!$AB$53),(L245-Resum!$AB$53))),0)+IF(L245&gt;Resum!$AB$54,Resum!$AD$54*(+IF(L245&gt;Resum!$AC$54,(Resum!$AC$54-Resum!$AB$54),(L245-Resum!$AB$54))),0)+IF(L245&gt;Resum!$AB$55,Resum!$AD$55*(L245-Resum!$AB$55),0))</f>
        <v>0</v>
      </c>
      <c r="N245" s="151">
        <f t="shared" si="57"/>
        <v>0</v>
      </c>
      <c r="O245" s="152">
        <f>N245/Portada!$F$15</f>
        <v>0</v>
      </c>
      <c r="P245" s="23"/>
      <c r="Q245" s="23"/>
      <c r="R245" s="20"/>
      <c r="S245" s="94">
        <f t="shared" si="58"/>
        <v>0</v>
      </c>
      <c r="T245" s="20"/>
      <c r="U245" s="20"/>
      <c r="EC245" s="151">
        <f t="shared" si="59"/>
        <v>0</v>
      </c>
    </row>
    <row r="246" spans="1:133" ht="15.75" thickBot="1" x14ac:dyDescent="0.3">
      <c r="A246" s="34"/>
      <c r="B246" s="48"/>
      <c r="C246" s="133" t="str">
        <f>"TOTAL " &amp;" " &amp; B239 &amp; " " &amp; (C239)</f>
        <v>TOTAL  04.03. Maquillatge i perruqueria</v>
      </c>
      <c r="D246" s="134"/>
      <c r="E246" s="135"/>
      <c r="F246" s="135"/>
      <c r="G246" s="134"/>
      <c r="H246" s="134"/>
      <c r="I246" s="135"/>
      <c r="J246" s="134"/>
      <c r="K246" s="135"/>
      <c r="L246" s="134"/>
      <c r="M246" s="141"/>
      <c r="N246" s="136">
        <f>SUM(N240:N245)</f>
        <v>0</v>
      </c>
      <c r="O246" s="136">
        <f>SUM(O240:O245)</f>
        <v>0</v>
      </c>
      <c r="P246" s="40">
        <f>SUM(P240:P245)</f>
        <v>0</v>
      </c>
      <c r="Q246" s="40">
        <f>SUM(Q240:Q245)</f>
        <v>0</v>
      </c>
      <c r="R246" s="20"/>
      <c r="S246" s="40">
        <f>SUM(S240:S245)</f>
        <v>0</v>
      </c>
      <c r="T246" s="20"/>
      <c r="U246" s="20"/>
      <c r="EC246" s="136">
        <f>SUM(EC240:EC245)</f>
        <v>0</v>
      </c>
    </row>
    <row r="247" spans="1:133" x14ac:dyDescent="0.25">
      <c r="A247" s="20"/>
      <c r="B247" s="42" t="s">
        <v>0</v>
      </c>
      <c r="C247" s="50"/>
      <c r="D247" s="42"/>
      <c r="E247" s="63"/>
      <c r="F247" s="66"/>
      <c r="G247" s="51"/>
      <c r="H247" s="51"/>
      <c r="I247" s="66"/>
      <c r="J247" s="51"/>
      <c r="K247" s="66"/>
      <c r="L247" s="51"/>
      <c r="M247" s="51"/>
      <c r="N247" s="51"/>
      <c r="O247" s="42"/>
      <c r="P247" s="42"/>
      <c r="Q247" s="42"/>
      <c r="R247" s="42"/>
      <c r="S247" s="42"/>
      <c r="T247" s="20"/>
      <c r="U247" s="20"/>
      <c r="EC247" s="51"/>
    </row>
    <row r="248" spans="1:133" x14ac:dyDescent="0.25">
      <c r="A248" s="20"/>
      <c r="B248" s="41" t="s">
        <v>116</v>
      </c>
      <c r="C248" s="34" t="s">
        <v>267</v>
      </c>
      <c r="D248" s="38"/>
      <c r="E248" s="63"/>
      <c r="F248" s="63"/>
      <c r="G248" s="42"/>
      <c r="H248" s="42"/>
      <c r="I248" s="63"/>
      <c r="J248" s="42"/>
      <c r="K248" s="63"/>
      <c r="L248" s="42"/>
      <c r="M248" s="42"/>
      <c r="N248" s="42"/>
      <c r="O248" s="42"/>
      <c r="P248" s="42"/>
      <c r="Q248" s="42"/>
      <c r="R248" s="42"/>
      <c r="S248" s="42"/>
      <c r="T248" s="20"/>
      <c r="U248" s="20"/>
      <c r="EC248" s="42"/>
    </row>
    <row r="249" spans="1:133" x14ac:dyDescent="0.25">
      <c r="A249" s="34"/>
      <c r="B249" s="160" t="s">
        <v>377</v>
      </c>
      <c r="C249" s="160" t="s">
        <v>584</v>
      </c>
      <c r="D249" s="162"/>
      <c r="E249" s="163"/>
      <c r="F249" s="164"/>
      <c r="G249" s="165"/>
      <c r="H249" s="162"/>
      <c r="I249" s="164"/>
      <c r="J249" s="162"/>
      <c r="K249" s="164"/>
      <c r="L249" s="165"/>
      <c r="M249" s="168">
        <f>+IF(K249="L-TF",IF(L249&lt;Resum!$AD$43,(L249*Resum!$AD$44),Resum!$AD$45),+IF(K249="L-TT",IF(L249&lt;Resum!$AD$47,(L249*Resum!$AD$48),Resum!$AD$49),0))
+IF(K249="A",0,+IF(L249&gt;Resum!$AB$53,Resum!$AD$53*(+IF(L249&gt;Resum!$AC$53,(Resum!$AC$53-Resum!$AB$53),(L249-Resum!$AB$53))),0)+IF(L249&gt;Resum!$AB$54,Resum!$AD$54*(+IF(L249&gt;Resum!$AC$54,(Resum!$AC$54-Resum!$AB$54),(L249-Resum!$AB$54))),0)+IF(L249&gt;Resum!$AB$55,Resum!$AD$55*(L249-Resum!$AB$55),0))</f>
        <v>0</v>
      </c>
      <c r="N249" s="167">
        <f t="shared" ref="N249:N254" si="60">(IF(G249=0,1,G249)*IF(I249=0,1,I249)*L249 )+M249*IF(G249=0,1,G249)*IF(I249=0,1,I249)</f>
        <v>0</v>
      </c>
      <c r="O249" s="168">
        <f>N249/Portada!$F$15</f>
        <v>0</v>
      </c>
      <c r="P249" s="23"/>
      <c r="Q249" s="23"/>
      <c r="R249" s="20"/>
      <c r="S249" s="94">
        <f t="shared" ref="S249:S254" si="61">M249*IF(G249=0,1,G249)*IF(I249=0,1,I249)</f>
        <v>0</v>
      </c>
      <c r="T249" s="20"/>
      <c r="U249" s="20"/>
      <c r="EC249" s="167">
        <f t="shared" ref="EC249:EC254" si="62">(IF(G249=0,1,G249)*IF(I249=0,1,I249)*L249 )+M249*IF(G249=0,1,G249)*IF(I249=0,1,I249)</f>
        <v>0</v>
      </c>
    </row>
    <row r="250" spans="1:133" x14ac:dyDescent="0.25">
      <c r="B250" s="183" t="s">
        <v>378</v>
      </c>
      <c r="C250" s="184" t="s">
        <v>268</v>
      </c>
      <c r="D250" s="155"/>
      <c r="E250" s="156"/>
      <c r="F250" s="157"/>
      <c r="G250" s="158"/>
      <c r="H250" s="155"/>
      <c r="I250" s="157"/>
      <c r="J250" s="155"/>
      <c r="K250" s="157"/>
      <c r="L250" s="158"/>
      <c r="M250" s="152">
        <f>+IF(K250="L-TF",IF(L250&lt;Resum!$AD$43,(L250*Resum!$AD$44),Resum!$AD$45),+IF(K250="L-TT",IF(L250&lt;Resum!$AD$47,(L250*Resum!$AD$48),Resum!$AD$49),0))
+IF(K250="A",0,+IF(L250&gt;Resum!$AB$53,Resum!$AD$53*(+IF(L250&gt;Resum!$AC$53,(Resum!$AC$53-Resum!$AB$53),(L250-Resum!$AB$53))),0)+IF(L250&gt;Resum!$AB$54,Resum!$AD$54*(+IF(L250&gt;Resum!$AC$54,(Resum!$AC$54-Resum!$AB$54),(L250-Resum!$AB$54))),0)+IF(L250&gt;Resum!$AB$55,Resum!$AD$55*(L250-Resum!$AB$55),0))</f>
        <v>0</v>
      </c>
      <c r="N250" s="151">
        <f t="shared" si="60"/>
        <v>0</v>
      </c>
      <c r="O250" s="152">
        <f>N250/Portada!$F$15</f>
        <v>0</v>
      </c>
      <c r="P250" s="23"/>
      <c r="Q250" s="23"/>
      <c r="R250" s="20"/>
      <c r="S250" s="94">
        <f t="shared" si="61"/>
        <v>0</v>
      </c>
      <c r="T250" s="20"/>
      <c r="U250" s="20"/>
      <c r="EC250" s="151">
        <f t="shared" si="62"/>
        <v>0</v>
      </c>
    </row>
    <row r="251" spans="1:133" x14ac:dyDescent="0.25">
      <c r="A251" s="34"/>
      <c r="B251" s="144" t="s">
        <v>379</v>
      </c>
      <c r="C251" s="145" t="s">
        <v>269</v>
      </c>
      <c r="D251" s="146"/>
      <c r="E251" s="147"/>
      <c r="F251" s="148"/>
      <c r="G251" s="149"/>
      <c r="H251" s="146"/>
      <c r="I251" s="148"/>
      <c r="J251" s="146"/>
      <c r="K251" s="148"/>
      <c r="L251" s="149"/>
      <c r="M251" s="152">
        <f>+IF(K251="L-TF",IF(L251&lt;Resum!$AD$43,(L251*Resum!$AD$44),Resum!$AD$45),+IF(K251="L-TT",IF(L251&lt;Resum!$AD$47,(L251*Resum!$AD$48),Resum!$AD$49),0))
+IF(K251="A",0,+IF(L251&gt;Resum!$AB$53,Resum!$AD$53*(+IF(L251&gt;Resum!$AC$53,(Resum!$AC$53-Resum!$AB$53),(L251-Resum!$AB$53))),0)+IF(L251&gt;Resum!$AB$54,Resum!$AD$54*(+IF(L251&gt;Resum!$AC$54,(Resum!$AC$54-Resum!$AB$54),(L251-Resum!$AB$54))),0)+IF(L251&gt;Resum!$AB$55,Resum!$AD$55*(L251-Resum!$AB$55),0))</f>
        <v>0</v>
      </c>
      <c r="N251" s="151">
        <f t="shared" si="60"/>
        <v>0</v>
      </c>
      <c r="O251" s="152">
        <f>N251/Portada!$F$15</f>
        <v>0</v>
      </c>
      <c r="P251" s="23"/>
      <c r="Q251" s="23"/>
      <c r="R251" s="20"/>
      <c r="S251" s="94">
        <f t="shared" si="61"/>
        <v>0</v>
      </c>
      <c r="T251" s="20"/>
      <c r="U251" s="20"/>
      <c r="EC251" s="151">
        <f t="shared" si="62"/>
        <v>0</v>
      </c>
    </row>
    <row r="252" spans="1:133" x14ac:dyDescent="0.25">
      <c r="A252" s="34"/>
      <c r="B252" s="183" t="s">
        <v>380</v>
      </c>
      <c r="C252" s="140"/>
      <c r="D252" s="155"/>
      <c r="E252" s="156"/>
      <c r="F252" s="157"/>
      <c r="G252" s="158"/>
      <c r="H252" s="155"/>
      <c r="I252" s="157"/>
      <c r="J252" s="155"/>
      <c r="K252" s="157"/>
      <c r="L252" s="158"/>
      <c r="M252" s="152">
        <f>+IF(K252="L-TF",IF(L252&lt;Resum!$AD$43,(L252*Resum!$AD$44),Resum!$AD$45),+IF(K252="L-TT",IF(L252&lt;Resum!$AD$47,(L252*Resum!$AD$48),Resum!$AD$49),0))
+IF(K252="A",0,+IF(L252&gt;Resum!$AB$53,Resum!$AD$53*(+IF(L252&gt;Resum!$AC$53,(Resum!$AC$53-Resum!$AB$53),(L252-Resum!$AB$53))),0)+IF(L252&gt;Resum!$AB$54,Resum!$AD$54*(+IF(L252&gt;Resum!$AC$54,(Resum!$AC$54-Resum!$AB$54),(L252-Resum!$AB$54))),0)+IF(L252&gt;Resum!$AB$55,Resum!$AD$55*(L252-Resum!$AB$55),0))</f>
        <v>0</v>
      </c>
      <c r="N252" s="151">
        <f t="shared" si="60"/>
        <v>0</v>
      </c>
      <c r="O252" s="152">
        <f>N252/Portada!$F$15</f>
        <v>0</v>
      </c>
      <c r="P252" s="23"/>
      <c r="Q252" s="23"/>
      <c r="R252" s="20"/>
      <c r="S252" s="94">
        <f t="shared" si="61"/>
        <v>0</v>
      </c>
      <c r="T252" s="20"/>
      <c r="U252" s="20"/>
      <c r="EC252" s="151">
        <f t="shared" si="62"/>
        <v>0</v>
      </c>
    </row>
    <row r="253" spans="1:133" x14ac:dyDescent="0.25">
      <c r="A253" s="34"/>
      <c r="B253" s="144" t="s">
        <v>381</v>
      </c>
      <c r="C253" s="140"/>
      <c r="D253" s="146"/>
      <c r="E253" s="147"/>
      <c r="F253" s="148"/>
      <c r="G253" s="149"/>
      <c r="H253" s="146"/>
      <c r="I253" s="148"/>
      <c r="J253" s="146"/>
      <c r="K253" s="148"/>
      <c r="L253" s="149"/>
      <c r="M253" s="152">
        <f>+IF(K253="L-TF",IF(L253&lt;Resum!$AD$43,(L253*Resum!$AD$44),Resum!$AD$45),+IF(K253="L-TT",IF(L253&lt;Resum!$AD$47,(L253*Resum!$AD$48),Resum!$AD$49),0))
+IF(K253="A",0,+IF(L253&gt;Resum!$AB$53,Resum!$AD$53*(+IF(L253&gt;Resum!$AC$53,(Resum!$AC$53-Resum!$AB$53),(L253-Resum!$AB$53))),0)+IF(L253&gt;Resum!$AB$54,Resum!$AD$54*(+IF(L253&gt;Resum!$AC$54,(Resum!$AC$54-Resum!$AB$54),(L253-Resum!$AB$54))),0)+IF(L253&gt;Resum!$AB$55,Resum!$AD$55*(L253-Resum!$AB$55),0))</f>
        <v>0</v>
      </c>
      <c r="N253" s="151">
        <f t="shared" si="60"/>
        <v>0</v>
      </c>
      <c r="O253" s="152">
        <f>N253/Portada!$F$15</f>
        <v>0</v>
      </c>
      <c r="P253" s="23"/>
      <c r="Q253" s="23"/>
      <c r="R253" s="20"/>
      <c r="S253" s="94">
        <f t="shared" si="61"/>
        <v>0</v>
      </c>
      <c r="T253" s="20"/>
      <c r="U253" s="20"/>
      <c r="EC253" s="151">
        <f t="shared" si="62"/>
        <v>0</v>
      </c>
    </row>
    <row r="254" spans="1:133" x14ac:dyDescent="0.25">
      <c r="A254" s="34"/>
      <c r="B254" s="183" t="s">
        <v>382</v>
      </c>
      <c r="C254" s="140"/>
      <c r="D254" s="155"/>
      <c r="E254" s="156"/>
      <c r="F254" s="157"/>
      <c r="G254" s="158"/>
      <c r="H254" s="155"/>
      <c r="I254" s="157"/>
      <c r="J254" s="155"/>
      <c r="K254" s="157"/>
      <c r="L254" s="158"/>
      <c r="M254" s="152">
        <f>+IF(K254="L-TF",IF(L254&lt;Resum!$AD$43,(L254*Resum!$AD$44),Resum!$AD$45),+IF(K254="L-TT",IF(L254&lt;Resum!$AD$47,(L254*Resum!$AD$48),Resum!$AD$49),0))
+IF(K254="A",0,+IF(L254&gt;Resum!$AB$53,Resum!$AD$53*(+IF(L254&gt;Resum!$AC$53,(Resum!$AC$53-Resum!$AB$53),(L254-Resum!$AB$53))),0)+IF(L254&gt;Resum!$AB$54,Resum!$AD$54*(+IF(L254&gt;Resum!$AC$54,(Resum!$AC$54-Resum!$AB$54),(L254-Resum!$AB$54))),0)+IF(L254&gt;Resum!$AB$55,Resum!$AD$55*(L254-Resum!$AB$55),0))</f>
        <v>0</v>
      </c>
      <c r="N254" s="151">
        <f t="shared" si="60"/>
        <v>0</v>
      </c>
      <c r="O254" s="152">
        <f>N254/Portada!$F$15</f>
        <v>0</v>
      </c>
      <c r="P254" s="23"/>
      <c r="Q254" s="23"/>
      <c r="R254" s="20"/>
      <c r="S254" s="94">
        <f t="shared" si="61"/>
        <v>0</v>
      </c>
      <c r="T254" s="20"/>
      <c r="U254" s="20"/>
      <c r="EC254" s="151">
        <f t="shared" si="62"/>
        <v>0</v>
      </c>
    </row>
    <row r="255" spans="1:133" ht="15.75" thickBot="1" x14ac:dyDescent="0.3">
      <c r="A255" s="34"/>
      <c r="B255" s="48"/>
      <c r="C255" s="133" t="str">
        <f>"TOTAL " &amp;" " &amp; B248 &amp; " " &amp; (C248)</f>
        <v>TOTAL  04.04. Sò i efectes</v>
      </c>
      <c r="D255" s="134"/>
      <c r="E255" s="135"/>
      <c r="F255" s="135"/>
      <c r="G255" s="134"/>
      <c r="H255" s="134"/>
      <c r="I255" s="135"/>
      <c r="J255" s="134"/>
      <c r="K255" s="135"/>
      <c r="L255" s="134"/>
      <c r="M255" s="141"/>
      <c r="N255" s="136">
        <f>SUM(N249:N254)</f>
        <v>0</v>
      </c>
      <c r="O255" s="136">
        <f>SUM(O249:O254)</f>
        <v>0</v>
      </c>
      <c r="P255" s="40">
        <f>SUM(P249:P254)</f>
        <v>0</v>
      </c>
      <c r="Q255" s="40">
        <f>SUM(Q249:Q254)</f>
        <v>0</v>
      </c>
      <c r="R255" s="20"/>
      <c r="S255" s="40">
        <f>SUM(S249:S254)</f>
        <v>0</v>
      </c>
      <c r="T255" s="20"/>
      <c r="U255" s="20"/>
      <c r="EC255" s="136">
        <f>SUM(EC249:EC254)</f>
        <v>0</v>
      </c>
    </row>
    <row r="256" spans="1:133" x14ac:dyDescent="0.25">
      <c r="A256" s="34"/>
      <c r="B256" s="42" t="s">
        <v>0</v>
      </c>
      <c r="C256" s="50"/>
      <c r="D256" s="42"/>
      <c r="E256" s="63"/>
      <c r="F256" s="66"/>
      <c r="G256" s="51"/>
      <c r="H256" s="51"/>
      <c r="I256" s="66"/>
      <c r="J256" s="51"/>
      <c r="K256" s="66"/>
      <c r="L256" s="51"/>
      <c r="M256" s="51"/>
      <c r="N256" s="51"/>
      <c r="O256" s="42"/>
      <c r="P256" s="42"/>
      <c r="Q256" s="42"/>
      <c r="R256" s="42"/>
      <c r="S256" s="42"/>
      <c r="T256" s="20"/>
      <c r="U256" s="20"/>
      <c r="EC256" s="51"/>
    </row>
    <row r="257" spans="1:133" x14ac:dyDescent="0.25">
      <c r="A257" s="20"/>
      <c r="B257" s="41" t="s">
        <v>117</v>
      </c>
      <c r="C257" s="34" t="s">
        <v>270</v>
      </c>
      <c r="D257" s="38"/>
      <c r="E257" s="63"/>
      <c r="F257" s="63"/>
      <c r="G257" s="42"/>
      <c r="H257" s="42"/>
      <c r="I257" s="63"/>
      <c r="J257" s="42"/>
      <c r="K257" s="63"/>
      <c r="L257" s="42"/>
      <c r="M257" s="42"/>
      <c r="N257" s="42"/>
      <c r="O257" s="42"/>
      <c r="P257" s="42"/>
      <c r="Q257" s="42"/>
      <c r="R257" s="42"/>
      <c r="S257" s="42"/>
      <c r="T257" s="20"/>
      <c r="U257" s="20"/>
      <c r="EC257" s="42"/>
    </row>
    <row r="258" spans="1:133" x14ac:dyDescent="0.25">
      <c r="A258" s="34"/>
      <c r="B258" s="160" t="s">
        <v>118</v>
      </c>
      <c r="C258" s="161" t="s">
        <v>93</v>
      </c>
      <c r="D258" s="162"/>
      <c r="E258" s="163"/>
      <c r="F258" s="164"/>
      <c r="G258" s="165"/>
      <c r="H258" s="162"/>
      <c r="I258" s="164"/>
      <c r="J258" s="162"/>
      <c r="K258" s="164"/>
      <c r="L258" s="165"/>
      <c r="M258" s="168">
        <f>+IF(K258="L-TF",IF(L258&lt;Resum!$AD$43,(L258*Resum!$AD$44),Resum!$AD$45),+IF(K258="L-TT",IF(L258&lt;Resum!$AD$47,(L258*Resum!$AD$48),Resum!$AD$49),0))
+IF(K258="A",0,+IF(L258&gt;Resum!$AB$53,Resum!$AD$53*(+IF(L258&gt;Resum!$AC$53,(Resum!$AC$53-Resum!$AB$53),(L258-Resum!$AB$53))),0)+IF(L258&gt;Resum!$AB$54,Resum!$AD$54*(+IF(L258&gt;Resum!$AC$54,(Resum!$AC$54-Resum!$AB$54),(L258-Resum!$AB$54))),0)+IF(L258&gt;Resum!$AB$55,Resum!$AD$55*(L258-Resum!$AB$55),0))</f>
        <v>0</v>
      </c>
      <c r="N258" s="167">
        <f t="shared" ref="N258:N263" si="63">(IF(G258=0,1,G258)*IF(I258=0,1,I258)*L258 )+M258*IF(G258=0,1,G258)*IF(I258=0,1,I258)</f>
        <v>0</v>
      </c>
      <c r="O258" s="168">
        <f>N258/Portada!$F$15</f>
        <v>0</v>
      </c>
      <c r="P258" s="23"/>
      <c r="Q258" s="23"/>
      <c r="R258" s="20"/>
      <c r="S258" s="94">
        <f t="shared" ref="S258:S263" si="64">M258*IF(G258=0,1,G258)*IF(I258=0,1,I258)</f>
        <v>0</v>
      </c>
      <c r="T258" s="20"/>
      <c r="U258" s="20"/>
      <c r="EC258" s="167">
        <f t="shared" ref="EC258:EC263" si="65">(IF(G258=0,1,G258)*IF(I258=0,1,I258)*L258 )+M258*IF(G258=0,1,G258)*IF(I258=0,1,I258)</f>
        <v>0</v>
      </c>
    </row>
    <row r="259" spans="1:133" x14ac:dyDescent="0.25">
      <c r="B259" s="183" t="s">
        <v>120</v>
      </c>
      <c r="C259" s="184" t="s">
        <v>485</v>
      </c>
      <c r="D259" s="155"/>
      <c r="E259" s="156"/>
      <c r="F259" s="157"/>
      <c r="G259" s="158"/>
      <c r="H259" s="155"/>
      <c r="I259" s="157"/>
      <c r="J259" s="155"/>
      <c r="K259" s="157"/>
      <c r="L259" s="158"/>
      <c r="M259" s="152">
        <f>+IF(K259="L-TF",IF(L259&lt;Resum!$AD$43,(L259*Resum!$AD$44),Resum!$AD$45),+IF(K259="L-TT",IF(L259&lt;Resum!$AD$47,(L259*Resum!$AD$48),Resum!$AD$49),0))
+IF(K259="A",0,+IF(L259&gt;Resum!$AB$53,Resum!$AD$53*(+IF(L259&gt;Resum!$AC$53,(Resum!$AC$53-Resum!$AB$53),(L259-Resum!$AB$53))),0)+IF(L259&gt;Resum!$AB$54,Resum!$AD$54*(+IF(L259&gt;Resum!$AC$54,(Resum!$AC$54-Resum!$AB$54),(L259-Resum!$AB$54))),0)+IF(L259&gt;Resum!$AB$55,Resum!$AD$55*(L259-Resum!$AB$55),0))</f>
        <v>0</v>
      </c>
      <c r="N259" s="151">
        <f t="shared" si="63"/>
        <v>0</v>
      </c>
      <c r="O259" s="152">
        <f>N259/Portada!$F$15</f>
        <v>0</v>
      </c>
      <c r="P259" s="23"/>
      <c r="Q259" s="23"/>
      <c r="R259" s="20"/>
      <c r="S259" s="94">
        <f t="shared" si="64"/>
        <v>0</v>
      </c>
      <c r="T259" s="20"/>
      <c r="U259" s="20"/>
      <c r="EC259" s="151">
        <f t="shared" si="65"/>
        <v>0</v>
      </c>
    </row>
    <row r="260" spans="1:133" x14ac:dyDescent="0.25">
      <c r="A260" s="34"/>
      <c r="B260" s="144" t="s">
        <v>122</v>
      </c>
      <c r="C260" s="143"/>
      <c r="D260" s="146"/>
      <c r="E260" s="147"/>
      <c r="F260" s="148"/>
      <c r="G260" s="149"/>
      <c r="H260" s="146"/>
      <c r="I260" s="148"/>
      <c r="J260" s="146"/>
      <c r="K260" s="148"/>
      <c r="L260" s="149"/>
      <c r="M260" s="152">
        <f>+IF(K260="L-TF",IF(L260&lt;Resum!$AD$43,(L260*Resum!$AD$44),Resum!$AD$45),+IF(K260="L-TT",IF(L260&lt;Resum!$AD$47,(L260*Resum!$AD$48),Resum!$AD$49),0))
+IF(K260="A",0,+IF(L260&gt;Resum!$AB$53,Resum!$AD$53*(+IF(L260&gt;Resum!$AC$53,(Resum!$AC$53-Resum!$AB$53),(L260-Resum!$AB$53))),0)+IF(L260&gt;Resum!$AB$54,Resum!$AD$54*(+IF(L260&gt;Resum!$AC$54,(Resum!$AC$54-Resum!$AB$54),(L260-Resum!$AB$54))),0)+IF(L260&gt;Resum!$AB$55,Resum!$AD$55*(L260-Resum!$AB$55),0))</f>
        <v>0</v>
      </c>
      <c r="N260" s="151">
        <f t="shared" si="63"/>
        <v>0</v>
      </c>
      <c r="O260" s="152">
        <f>N260/Portada!$F$15</f>
        <v>0</v>
      </c>
      <c r="P260" s="23"/>
      <c r="Q260" s="23"/>
      <c r="R260" s="20"/>
      <c r="S260" s="94">
        <f t="shared" si="64"/>
        <v>0</v>
      </c>
      <c r="T260" s="20"/>
      <c r="U260" s="20"/>
      <c r="EC260" s="151">
        <f t="shared" si="65"/>
        <v>0</v>
      </c>
    </row>
    <row r="261" spans="1:133" x14ac:dyDescent="0.25">
      <c r="A261" s="34"/>
      <c r="B261" s="183" t="s">
        <v>123</v>
      </c>
      <c r="C261" s="140"/>
      <c r="D261" s="155"/>
      <c r="E261" s="156"/>
      <c r="F261" s="157"/>
      <c r="G261" s="158"/>
      <c r="H261" s="155"/>
      <c r="I261" s="157"/>
      <c r="J261" s="155"/>
      <c r="K261" s="157"/>
      <c r="L261" s="158"/>
      <c r="M261" s="152">
        <f>+IF(K261="L-TF",IF(L261&lt;Resum!$AD$43,(L261*Resum!$AD$44),Resum!$AD$45),+IF(K261="L-TT",IF(L261&lt;Resum!$AD$47,(L261*Resum!$AD$48),Resum!$AD$49),0))
+IF(K261="A",0,+IF(L261&gt;Resum!$AB$53,Resum!$AD$53*(+IF(L261&gt;Resum!$AC$53,(Resum!$AC$53-Resum!$AB$53),(L261-Resum!$AB$53))),0)+IF(L261&gt;Resum!$AB$54,Resum!$AD$54*(+IF(L261&gt;Resum!$AC$54,(Resum!$AC$54-Resum!$AB$54),(L261-Resum!$AB$54))),0)+IF(L261&gt;Resum!$AB$55,Resum!$AD$55*(L261-Resum!$AB$55),0))</f>
        <v>0</v>
      </c>
      <c r="N261" s="151">
        <f t="shared" si="63"/>
        <v>0</v>
      </c>
      <c r="O261" s="152">
        <f>N261/Portada!$F$15</f>
        <v>0</v>
      </c>
      <c r="P261" s="23"/>
      <c r="Q261" s="23"/>
      <c r="R261" s="20"/>
      <c r="S261" s="94">
        <f t="shared" si="64"/>
        <v>0</v>
      </c>
      <c r="T261" s="20"/>
      <c r="U261" s="20"/>
      <c r="EC261" s="151">
        <f t="shared" si="65"/>
        <v>0</v>
      </c>
    </row>
    <row r="262" spans="1:133" x14ac:dyDescent="0.25">
      <c r="A262" s="34"/>
      <c r="B262" s="144" t="s">
        <v>124</v>
      </c>
      <c r="C262" s="140"/>
      <c r="D262" s="146"/>
      <c r="E262" s="147"/>
      <c r="F262" s="148"/>
      <c r="G262" s="149"/>
      <c r="H262" s="146"/>
      <c r="I262" s="148"/>
      <c r="J262" s="146"/>
      <c r="K262" s="148"/>
      <c r="L262" s="149"/>
      <c r="M262" s="152">
        <f>+IF(K262="L-TF",IF(L262&lt;Resum!$AD$43,(L262*Resum!$AD$44),Resum!$AD$45),+IF(K262="L-TT",IF(L262&lt;Resum!$AD$47,(L262*Resum!$AD$48),Resum!$AD$49),0))
+IF(K262="A",0,+IF(L262&gt;Resum!$AB$53,Resum!$AD$53*(+IF(L262&gt;Resum!$AC$53,(Resum!$AC$53-Resum!$AB$53),(L262-Resum!$AB$53))),0)+IF(L262&gt;Resum!$AB$54,Resum!$AD$54*(+IF(L262&gt;Resum!$AC$54,(Resum!$AC$54-Resum!$AB$54),(L262-Resum!$AB$54))),0)+IF(L262&gt;Resum!$AB$55,Resum!$AD$55*(L262-Resum!$AB$55),0))</f>
        <v>0</v>
      </c>
      <c r="N262" s="151">
        <f t="shared" si="63"/>
        <v>0</v>
      </c>
      <c r="O262" s="152">
        <f>N262/Portada!$F$15</f>
        <v>0</v>
      </c>
      <c r="P262" s="23"/>
      <c r="Q262" s="23"/>
      <c r="R262" s="20"/>
      <c r="S262" s="94">
        <f t="shared" si="64"/>
        <v>0</v>
      </c>
      <c r="T262" s="20"/>
      <c r="U262" s="20"/>
      <c r="EC262" s="151">
        <f t="shared" si="65"/>
        <v>0</v>
      </c>
    </row>
    <row r="263" spans="1:133" x14ac:dyDescent="0.25">
      <c r="A263" s="34"/>
      <c r="B263" s="183" t="s">
        <v>531</v>
      </c>
      <c r="C263" s="140"/>
      <c r="D263" s="155"/>
      <c r="E263" s="156"/>
      <c r="F263" s="157"/>
      <c r="G263" s="158"/>
      <c r="H263" s="155"/>
      <c r="I263" s="157"/>
      <c r="J263" s="155"/>
      <c r="K263" s="157"/>
      <c r="L263" s="158"/>
      <c r="M263" s="152">
        <f>+IF(K263="L-TF",IF(L263&lt;Resum!$AD$43,(L263*Resum!$AD$44),Resum!$AD$45),+IF(K263="L-TT",IF(L263&lt;Resum!$AD$47,(L263*Resum!$AD$48),Resum!$AD$49),0))
+IF(K263="A",0,+IF(L263&gt;Resum!$AB$53,Resum!$AD$53*(+IF(L263&gt;Resum!$AC$53,(Resum!$AC$53-Resum!$AB$53),(L263-Resum!$AB$53))),0)+IF(L263&gt;Resum!$AB$54,Resum!$AD$54*(+IF(L263&gt;Resum!$AC$54,(Resum!$AC$54-Resum!$AB$54),(L263-Resum!$AB$54))),0)+IF(L263&gt;Resum!$AB$55,Resum!$AD$55*(L263-Resum!$AB$55),0))</f>
        <v>0</v>
      </c>
      <c r="N263" s="151">
        <f t="shared" si="63"/>
        <v>0</v>
      </c>
      <c r="O263" s="152">
        <f>N263/Portada!$F$15</f>
        <v>0</v>
      </c>
      <c r="P263" s="23"/>
      <c r="Q263" s="23"/>
      <c r="R263" s="20"/>
      <c r="S263" s="94">
        <f t="shared" si="64"/>
        <v>0</v>
      </c>
      <c r="T263" s="20"/>
      <c r="U263" s="20"/>
      <c r="EC263" s="151">
        <f t="shared" si="65"/>
        <v>0</v>
      </c>
    </row>
    <row r="264" spans="1:133" ht="15.75" thickBot="1" x14ac:dyDescent="0.3">
      <c r="A264" s="34"/>
      <c r="B264" s="48"/>
      <c r="C264" s="133" t="str">
        <f>"TOTAL " &amp;" " &amp; B257 &amp; " " &amp; (C257)</f>
        <v>TOTAL  04.05. Post-producció de vídeo</v>
      </c>
      <c r="D264" s="134"/>
      <c r="E264" s="135"/>
      <c r="F264" s="135"/>
      <c r="G264" s="134"/>
      <c r="H264" s="134"/>
      <c r="I264" s="135"/>
      <c r="J264" s="134"/>
      <c r="K264" s="135"/>
      <c r="L264" s="134"/>
      <c r="M264" s="141"/>
      <c r="N264" s="136">
        <f>SUM(N258:N263)</f>
        <v>0</v>
      </c>
      <c r="O264" s="136">
        <f>SUM(O258:O263)</f>
        <v>0</v>
      </c>
      <c r="P264" s="40">
        <f>SUM(P258:P263)</f>
        <v>0</v>
      </c>
      <c r="Q264" s="40">
        <f>SUM(Q258:Q263)</f>
        <v>0</v>
      </c>
      <c r="R264" s="20"/>
      <c r="S264" s="40">
        <f>SUM(S258:S263)</f>
        <v>0</v>
      </c>
      <c r="T264" s="20"/>
      <c r="U264" s="20"/>
      <c r="EC264" s="136">
        <f>SUM(EC258:EC263)</f>
        <v>0</v>
      </c>
    </row>
    <row r="265" spans="1:133" x14ac:dyDescent="0.25">
      <c r="A265" s="20"/>
      <c r="B265" s="42" t="s">
        <v>0</v>
      </c>
      <c r="C265" s="50"/>
      <c r="D265" s="42"/>
      <c r="E265" s="63"/>
      <c r="F265" s="66"/>
      <c r="G265" s="51"/>
      <c r="H265" s="51"/>
      <c r="I265" s="66"/>
      <c r="J265" s="51"/>
      <c r="K265" s="66"/>
      <c r="L265" s="51"/>
      <c r="M265" s="51"/>
      <c r="N265" s="51"/>
      <c r="O265" s="42"/>
      <c r="P265" s="42"/>
      <c r="Q265" s="42"/>
      <c r="R265" s="42"/>
      <c r="S265" s="42"/>
      <c r="T265" s="20"/>
      <c r="U265" s="20"/>
      <c r="EC265" s="51"/>
    </row>
    <row r="266" spans="1:133" x14ac:dyDescent="0.25">
      <c r="A266" s="20"/>
      <c r="B266" s="41" t="s">
        <v>271</v>
      </c>
      <c r="C266" s="34" t="s">
        <v>272</v>
      </c>
      <c r="D266" s="38"/>
      <c r="E266" s="63"/>
      <c r="F266" s="63"/>
      <c r="G266" s="42"/>
      <c r="H266" s="42"/>
      <c r="I266" s="63"/>
      <c r="J266" s="42"/>
      <c r="K266" s="63"/>
      <c r="L266" s="42"/>
      <c r="M266" s="42"/>
      <c r="N266" s="42"/>
      <c r="O266" s="42"/>
      <c r="P266" s="42"/>
      <c r="Q266" s="42"/>
      <c r="R266" s="42"/>
      <c r="S266" s="42"/>
      <c r="T266" s="20"/>
      <c r="U266" s="20"/>
      <c r="EC266" s="42"/>
    </row>
    <row r="267" spans="1:133" x14ac:dyDescent="0.25">
      <c r="A267" s="34"/>
      <c r="B267" s="160" t="s">
        <v>383</v>
      </c>
      <c r="C267" s="161" t="s">
        <v>273</v>
      </c>
      <c r="D267" s="162"/>
      <c r="E267" s="163"/>
      <c r="F267" s="164"/>
      <c r="G267" s="165"/>
      <c r="H267" s="162"/>
      <c r="I267" s="164"/>
      <c r="J267" s="162"/>
      <c r="K267" s="164"/>
      <c r="L267" s="165"/>
      <c r="M267" s="168">
        <f>+IF(K267="L-TF",IF(L267&lt;Resum!$AD$43,(L267*Resum!$AD$44),Resum!$AD$45),+IF(K267="L-TT",IF(L267&lt;Resum!$AD$47,(L267*Resum!$AD$48),Resum!$AD$49),0))
+IF(K267="A",0,+IF(L267&gt;Resum!$AB$53,Resum!$AD$53*(+IF(L267&gt;Resum!$AC$53,(Resum!$AC$53-Resum!$AB$53),(L267-Resum!$AB$53))),0)+IF(L267&gt;Resum!$AB$54,Resum!$AD$54*(+IF(L267&gt;Resum!$AC$54,(Resum!$AC$54-Resum!$AB$54),(L267-Resum!$AB$54))),0)+IF(L267&gt;Resum!$AB$55,Resum!$AD$55*(L267-Resum!$AB$55),0))</f>
        <v>0</v>
      </c>
      <c r="N267" s="167">
        <f>(IF(G267=0,1,G267)*IF(I267=0,1,I267)*L267 )+M267*IF(G267=0,1,G267)*IF(I267=0,1,I267)</f>
        <v>0</v>
      </c>
      <c r="O267" s="168">
        <f>N267/Portada!$F$15</f>
        <v>0</v>
      </c>
      <c r="P267" s="23"/>
      <c r="Q267" s="23"/>
      <c r="R267" s="20"/>
      <c r="S267" s="94">
        <f>M267*IF(G267=0,1,G267)*IF(I267=0,1,I267)</f>
        <v>0</v>
      </c>
      <c r="T267" s="20"/>
      <c r="U267" s="20"/>
      <c r="EC267" s="167">
        <f>(IF(G267=0,1,G267)*IF(I267=0,1,I267)*L267 )+M267*IF(G267=0,1,G267)*IF(I267=0,1,I267)</f>
        <v>0</v>
      </c>
    </row>
    <row r="268" spans="1:133" x14ac:dyDescent="0.25">
      <c r="B268" s="183" t="s">
        <v>384</v>
      </c>
      <c r="C268" s="184" t="s">
        <v>274</v>
      </c>
      <c r="D268" s="155"/>
      <c r="E268" s="156"/>
      <c r="F268" s="157"/>
      <c r="G268" s="158"/>
      <c r="H268" s="155"/>
      <c r="I268" s="157"/>
      <c r="J268" s="155"/>
      <c r="K268" s="157"/>
      <c r="L268" s="158"/>
      <c r="M268" s="152">
        <f>+IF(K268="L-TF",IF(L268&lt;Resum!$AD$43,(L268*Resum!$AD$44),Resum!$AD$45),+IF(K268="L-TT",IF(L268&lt;Resum!$AD$47,(L268*Resum!$AD$48),Resum!$AD$49),0))
+IF(K268="A",0,+IF(L268&gt;Resum!$AB$53,Resum!$AD$53*(+IF(L268&gt;Resum!$AC$53,(Resum!$AC$53-Resum!$AB$53),(L268-Resum!$AB$53))),0)+IF(L268&gt;Resum!$AB$54,Resum!$AD$54*(+IF(L268&gt;Resum!$AC$54,(Resum!$AC$54-Resum!$AB$54),(L268-Resum!$AB$54))),0)+IF(L268&gt;Resum!$AB$55,Resum!$AD$55*(L268-Resum!$AB$55),0))</f>
        <v>0</v>
      </c>
      <c r="N268" s="151">
        <f>(IF(G268=0,1,G268)*IF(I268=0,1,I268)*L268 )+M268*IF(G268=0,1,G268)*IF(I268=0,1,I268)</f>
        <v>0</v>
      </c>
      <c r="O268" s="152">
        <f>N268/Portada!$F$15</f>
        <v>0</v>
      </c>
      <c r="P268" s="23"/>
      <c r="Q268" s="23"/>
      <c r="R268" s="20"/>
      <c r="S268" s="94">
        <f>M268*IF(G268=0,1,G268)*IF(I268=0,1,I268)</f>
        <v>0</v>
      </c>
      <c r="T268" s="20"/>
      <c r="U268" s="20"/>
      <c r="EC268" s="151">
        <f>(IF(G268=0,1,G268)*IF(I268=0,1,I268)*L268 )+M268*IF(G268=0,1,G268)*IF(I268=0,1,I268)</f>
        <v>0</v>
      </c>
    </row>
    <row r="269" spans="1:133" x14ac:dyDescent="0.25">
      <c r="A269" s="34"/>
      <c r="B269" s="144" t="s">
        <v>385</v>
      </c>
      <c r="C269" s="140"/>
      <c r="D269" s="146"/>
      <c r="E269" s="147"/>
      <c r="F269" s="148"/>
      <c r="G269" s="149"/>
      <c r="H269" s="146"/>
      <c r="I269" s="148"/>
      <c r="J269" s="146"/>
      <c r="K269" s="148"/>
      <c r="L269" s="149"/>
      <c r="M269" s="152">
        <f>+IF(K269="L-TF",IF(L269&lt;Resum!$AD$43,(L269*Resum!$AD$44),Resum!$AD$45),+IF(K269="L-TT",IF(L269&lt;Resum!$AD$47,(L269*Resum!$AD$48),Resum!$AD$49),0))
+IF(K269="A",0,+IF(L269&gt;Resum!$AB$53,Resum!$AD$53*(+IF(L269&gt;Resum!$AC$53,(Resum!$AC$53-Resum!$AB$53),(L269-Resum!$AB$53))),0)+IF(L269&gt;Resum!$AB$54,Resum!$AD$54*(+IF(L269&gt;Resum!$AC$54,(Resum!$AC$54-Resum!$AB$54),(L269-Resum!$AB$54))),0)+IF(L269&gt;Resum!$AB$55,Resum!$AD$55*(L269-Resum!$AB$55),0))</f>
        <v>0</v>
      </c>
      <c r="N269" s="151">
        <f>(IF(G269=0,1,G269)*IF(I269=0,1,I269)*L269 )+M269*IF(G269=0,1,G269)*IF(I269=0,1,I269)</f>
        <v>0</v>
      </c>
      <c r="O269" s="152">
        <f>N269/Portada!$F$15</f>
        <v>0</v>
      </c>
      <c r="P269" s="23"/>
      <c r="Q269" s="23"/>
      <c r="R269" s="20"/>
      <c r="S269" s="94">
        <f>M269*IF(G269=0,1,G269)*IF(I269=0,1,I269)</f>
        <v>0</v>
      </c>
      <c r="T269" s="20"/>
      <c r="U269" s="20"/>
      <c r="EC269" s="151">
        <f>(IF(G269=0,1,G269)*IF(I269=0,1,I269)*L269 )+M269*IF(G269=0,1,G269)*IF(I269=0,1,I269)</f>
        <v>0</v>
      </c>
    </row>
    <row r="270" spans="1:133" x14ac:dyDescent="0.25">
      <c r="A270" s="34"/>
      <c r="B270" s="183" t="s">
        <v>386</v>
      </c>
      <c r="C270" s="140"/>
      <c r="D270" s="155"/>
      <c r="E270" s="156"/>
      <c r="F270" s="157"/>
      <c r="G270" s="158"/>
      <c r="H270" s="155"/>
      <c r="I270" s="157"/>
      <c r="J270" s="155"/>
      <c r="K270" s="157"/>
      <c r="L270" s="158"/>
      <c r="M270" s="152">
        <f>+IF(K270="L-TF",IF(L270&lt;Resum!$AD$43,(L270*Resum!$AD$44),Resum!$AD$45),+IF(K270="L-TT",IF(L270&lt;Resum!$AD$47,(L270*Resum!$AD$48),Resum!$AD$49),0))
+IF(K270="A",0,+IF(L270&gt;Resum!$AB$53,Resum!$AD$53*(+IF(L270&gt;Resum!$AC$53,(Resum!$AC$53-Resum!$AB$53),(L270-Resum!$AB$53))),0)+IF(L270&gt;Resum!$AB$54,Resum!$AD$54*(+IF(L270&gt;Resum!$AC$54,(Resum!$AC$54-Resum!$AB$54),(L270-Resum!$AB$54))),0)+IF(L270&gt;Resum!$AB$55,Resum!$AD$55*(L270-Resum!$AB$55),0))</f>
        <v>0</v>
      </c>
      <c r="N270" s="151">
        <f>(IF(G270=0,1,G270)*IF(I270=0,1,I270)*L270 )+M270*IF(G270=0,1,G270)*IF(I270=0,1,I270)</f>
        <v>0</v>
      </c>
      <c r="O270" s="152">
        <f>N270/Portada!$F$15</f>
        <v>0</v>
      </c>
      <c r="P270" s="23"/>
      <c r="Q270" s="23"/>
      <c r="R270" s="20"/>
      <c r="S270" s="94">
        <f>M270*IF(G270=0,1,G270)*IF(I270=0,1,I270)</f>
        <v>0</v>
      </c>
      <c r="T270" s="20"/>
      <c r="U270" s="20"/>
      <c r="EC270" s="151">
        <f>(IF(G270=0,1,G270)*IF(I270=0,1,I270)*L270 )+M270*IF(G270=0,1,G270)*IF(I270=0,1,I270)</f>
        <v>0</v>
      </c>
    </row>
    <row r="271" spans="1:133" ht="15.75" thickBot="1" x14ac:dyDescent="0.3">
      <c r="A271" s="34"/>
      <c r="B271" s="48"/>
      <c r="C271" s="133" t="str">
        <f>"TOTAL " &amp;" " &amp; B266 &amp; " " &amp; (C266)</f>
        <v>TOTAL  04.06. Grafisme</v>
      </c>
      <c r="D271" s="134"/>
      <c r="E271" s="135"/>
      <c r="F271" s="135"/>
      <c r="G271" s="134"/>
      <c r="H271" s="134"/>
      <c r="I271" s="135"/>
      <c r="J271" s="134"/>
      <c r="K271" s="135"/>
      <c r="L271" s="134"/>
      <c r="M271" s="141"/>
      <c r="N271" s="136">
        <f>SUM(N267:N270)</f>
        <v>0</v>
      </c>
      <c r="O271" s="136">
        <f>SUM(O267:O270)</f>
        <v>0</v>
      </c>
      <c r="P271" s="40">
        <f>SUM(P267:P270)</f>
        <v>0</v>
      </c>
      <c r="Q271" s="40">
        <f>SUM(Q267:Q270)</f>
        <v>0</v>
      </c>
      <c r="R271" s="20"/>
      <c r="S271" s="40">
        <f>SUM(S267:S270)</f>
        <v>0</v>
      </c>
      <c r="T271" s="20"/>
      <c r="U271" s="20"/>
      <c r="EC271" s="136">
        <f>SUM(EC267:EC270)</f>
        <v>0</v>
      </c>
    </row>
    <row r="272" spans="1:133" x14ac:dyDescent="0.25">
      <c r="A272" s="34"/>
      <c r="B272" s="49"/>
      <c r="C272" s="68" t="s">
        <v>242</v>
      </c>
      <c r="D272" s="69" t="str">
        <f>C213</f>
        <v>CAPÍTOL 04.-Serveis artístics i de postproducció</v>
      </c>
      <c r="E272" s="62"/>
      <c r="F272" s="62"/>
      <c r="G272" s="43"/>
      <c r="H272" s="43"/>
      <c r="I272" s="71"/>
      <c r="J272" s="43"/>
      <c r="K272" s="71"/>
      <c r="L272" s="43"/>
      <c r="M272" s="43"/>
      <c r="N272" s="44">
        <f>(N227+N237+N246+N255+N264+N271)</f>
        <v>0</v>
      </c>
      <c r="O272" s="44">
        <f>(O227+O237+O246+O255+O264+O271)</f>
        <v>0</v>
      </c>
      <c r="P272" s="44">
        <f>(P227+P237+P246+P255+P264+P271)</f>
        <v>0</v>
      </c>
      <c r="Q272" s="44">
        <f>(Q227+Q237+Q246+Q255+Q264+Q271)</f>
        <v>0</v>
      </c>
      <c r="R272" s="42"/>
      <c r="S272" s="44">
        <f>(S227+S237+S246+S255+S264+S271)</f>
        <v>0</v>
      </c>
      <c r="T272" s="20"/>
      <c r="U272" s="20"/>
      <c r="EC272" s="44">
        <f>(EC227+EC237+EC246+EC255+EC264+EC271)</f>
        <v>0</v>
      </c>
    </row>
    <row r="273" spans="1:133" x14ac:dyDescent="0.25">
      <c r="A273" s="20"/>
      <c r="E273" s="63"/>
      <c r="F273" s="63"/>
      <c r="G273" s="42"/>
      <c r="H273" s="42"/>
      <c r="I273" s="63"/>
      <c r="J273" s="42"/>
      <c r="K273" s="63"/>
      <c r="L273" s="42"/>
      <c r="M273" s="42"/>
      <c r="N273" s="42"/>
      <c r="O273" s="42"/>
      <c r="P273" s="42"/>
      <c r="Q273" s="42"/>
      <c r="R273" s="42"/>
      <c r="S273" s="42"/>
      <c r="T273" s="20"/>
      <c r="U273" s="20"/>
      <c r="EC273" s="42"/>
    </row>
    <row r="274" spans="1:133" ht="18.75" x14ac:dyDescent="0.3">
      <c r="A274" s="20"/>
      <c r="B274" s="54"/>
      <c r="C274" s="45" t="s">
        <v>275</v>
      </c>
      <c r="D274" s="38"/>
      <c r="E274" s="63"/>
      <c r="F274" s="63"/>
      <c r="G274" s="42"/>
      <c r="H274" s="42"/>
      <c r="I274" s="63"/>
      <c r="J274" s="42"/>
      <c r="K274" s="63"/>
      <c r="L274" s="42"/>
      <c r="M274" s="42"/>
      <c r="N274" s="42"/>
      <c r="O274" s="42"/>
      <c r="P274" s="42"/>
      <c r="Q274" s="42"/>
      <c r="R274" s="42"/>
      <c r="S274" s="42"/>
      <c r="T274" s="20"/>
      <c r="U274" s="20"/>
      <c r="EC274" s="42"/>
    </row>
    <row r="275" spans="1:133" x14ac:dyDescent="0.25">
      <c r="A275" s="20"/>
      <c r="B275" s="42" t="s">
        <v>0</v>
      </c>
      <c r="C275" s="38"/>
      <c r="D275" s="42"/>
      <c r="E275" s="65"/>
      <c r="F275" s="65"/>
      <c r="G275" s="47"/>
      <c r="H275" s="47"/>
      <c r="I275" s="65"/>
      <c r="J275" s="47"/>
      <c r="K275" s="65"/>
      <c r="L275" s="47"/>
      <c r="M275" s="47"/>
      <c r="N275" s="47"/>
      <c r="O275" s="47"/>
      <c r="P275" s="47"/>
      <c r="Q275" s="47"/>
      <c r="R275" s="47"/>
      <c r="S275" s="47"/>
      <c r="T275" s="20"/>
      <c r="U275" s="20"/>
      <c r="EC275" s="47"/>
    </row>
    <row r="276" spans="1:133" x14ac:dyDescent="0.25">
      <c r="A276" s="20"/>
      <c r="B276" s="41" t="s">
        <v>125</v>
      </c>
      <c r="C276" s="34" t="s">
        <v>276</v>
      </c>
      <c r="D276" s="38"/>
      <c r="E276" s="63"/>
      <c r="F276" s="63"/>
      <c r="G276" s="42"/>
      <c r="H276" s="42"/>
      <c r="I276" s="63"/>
      <c r="J276" s="42"/>
      <c r="K276" s="63"/>
      <c r="L276" s="42"/>
      <c r="M276" s="42"/>
      <c r="N276" s="42"/>
      <c r="O276" s="42"/>
      <c r="P276" s="42"/>
      <c r="Q276" s="42"/>
      <c r="R276" s="42"/>
      <c r="S276" s="42"/>
      <c r="T276" s="20"/>
      <c r="U276" s="20"/>
      <c r="EC276" s="42"/>
    </row>
    <row r="277" spans="1:133" x14ac:dyDescent="0.25">
      <c r="A277" s="34"/>
      <c r="B277" s="160" t="s">
        <v>126</v>
      </c>
      <c r="C277" s="161" t="s">
        <v>585</v>
      </c>
      <c r="D277" s="162"/>
      <c r="E277" s="163"/>
      <c r="F277" s="164"/>
      <c r="G277" s="165"/>
      <c r="H277" s="162"/>
      <c r="I277" s="164"/>
      <c r="J277" s="162"/>
      <c r="K277" s="164"/>
      <c r="L277" s="165"/>
      <c r="M277" s="168">
        <f>+IF(K277="L-TF",IF(L277&lt;Resum!$AD$43,(L277*Resum!$AD$44),Resum!$AD$45),+IF(K277="L-TT",IF(L277&lt;Resum!$AD$47,(L277*Resum!$AD$48),Resum!$AD$49),0))
+IF(K277="A",0,+IF(L277&gt;Resum!$AB$53,Resum!$AD$53*(+IF(L277&gt;Resum!$AC$53,(Resum!$AC$53-Resum!$AB$53),(L277-Resum!$AB$53))),0)+IF(L277&gt;Resum!$AB$54,Resum!$AD$54*(+IF(L277&gt;Resum!$AC$54,(Resum!$AC$54-Resum!$AB$54),(L277-Resum!$AB$54))),0)+IF(L277&gt;Resum!$AB$55,Resum!$AD$55*(L277-Resum!$AB$55),0))</f>
        <v>0</v>
      </c>
      <c r="N277" s="167">
        <f t="shared" ref="N277:N284" si="66">(IF(G277=0,1,G277)*IF(I277=0,1,I277)*L277 )+M277*IF(G277=0,1,G277)*IF(I277=0,1,I277)</f>
        <v>0</v>
      </c>
      <c r="O277" s="168">
        <f>N277/Portada!$F$15</f>
        <v>0</v>
      </c>
      <c r="P277" s="23"/>
      <c r="Q277" s="23"/>
      <c r="R277" s="20"/>
      <c r="S277" s="94">
        <f t="shared" ref="S277:S284" si="67">M277*IF(G277=0,1,G277)*IF(I277=0,1,I277)</f>
        <v>0</v>
      </c>
      <c r="T277" s="20"/>
      <c r="U277" s="20"/>
      <c r="EC277" s="167">
        <f>(IF(G277=0,1,G277)*IF(I277=0,1,I277)*L277 )+M277*IF(G277=0,1,G277)*IF(I277=0,1,I277)</f>
        <v>0</v>
      </c>
    </row>
    <row r="278" spans="1:133" x14ac:dyDescent="0.25">
      <c r="B278" s="183" t="s">
        <v>128</v>
      </c>
      <c r="C278" s="183" t="s">
        <v>277</v>
      </c>
      <c r="D278" s="155"/>
      <c r="E278" s="156"/>
      <c r="F278" s="157"/>
      <c r="G278" s="158"/>
      <c r="H278" s="155"/>
      <c r="I278" s="157"/>
      <c r="J278" s="155"/>
      <c r="K278" s="157"/>
      <c r="L278" s="158"/>
      <c r="M278" s="152">
        <f>+IF(K278="L-TF",IF(L278&lt;Resum!$AD$43,(L278*Resum!$AD$44),Resum!$AD$45),+IF(K278="L-TT",IF(L278&lt;Resum!$AD$47,(L278*Resum!$AD$48),Resum!$AD$49),0))
+IF(K278="A",0,+IF(L278&gt;Resum!$AB$53,Resum!$AD$53*(+IF(L278&gt;Resum!$AC$53,(Resum!$AC$53-Resum!$AB$53),(L278-Resum!$AB$53))),0)+IF(L278&gt;Resum!$AB$54,Resum!$AD$54*(+IF(L278&gt;Resum!$AC$54,(Resum!$AC$54-Resum!$AB$54),(L278-Resum!$AB$54))),0)+IF(L278&gt;Resum!$AB$55,Resum!$AD$55*(L278-Resum!$AB$55),0))</f>
        <v>0</v>
      </c>
      <c r="N278" s="151">
        <f t="shared" si="66"/>
        <v>0</v>
      </c>
      <c r="O278" s="152">
        <f>N278/Portada!$F$15</f>
        <v>0</v>
      </c>
      <c r="P278" s="23"/>
      <c r="Q278" s="23"/>
      <c r="R278" s="20"/>
      <c r="S278" s="94">
        <f t="shared" si="67"/>
        <v>0</v>
      </c>
      <c r="T278" s="20"/>
      <c r="U278" s="20"/>
      <c r="EC278" s="151">
        <f t="shared" ref="EC278:EC284" si="68">(IF(G278=0,1,G278)*IF(I278=0,1,I278)*L278 )+M278*IF(G278=0,1,G278)*IF(I278=0,1,I278)</f>
        <v>0</v>
      </c>
    </row>
    <row r="279" spans="1:133" x14ac:dyDescent="0.25">
      <c r="A279" s="34"/>
      <c r="B279" s="144" t="s">
        <v>129</v>
      </c>
      <c r="C279" s="145" t="s">
        <v>278</v>
      </c>
      <c r="D279" s="146"/>
      <c r="E279" s="147"/>
      <c r="F279" s="148"/>
      <c r="G279" s="149"/>
      <c r="H279" s="146"/>
      <c r="I279" s="148"/>
      <c r="J279" s="146"/>
      <c r="K279" s="148"/>
      <c r="L279" s="149"/>
      <c r="M279" s="152">
        <f>+IF(K279="L-TF",IF(L279&lt;Resum!$AD$43,(L279*Resum!$AD$44),Resum!$AD$45),+IF(K279="L-TT",IF(L279&lt;Resum!$AD$47,(L279*Resum!$AD$48),Resum!$AD$49),0))
+IF(K279="A",0,+IF(L279&gt;Resum!$AB$53,Resum!$AD$53*(+IF(L279&gt;Resum!$AC$53,(Resum!$AC$53-Resum!$AB$53),(L279-Resum!$AB$53))),0)+IF(L279&gt;Resum!$AB$54,Resum!$AD$54*(+IF(L279&gt;Resum!$AC$54,(Resum!$AC$54-Resum!$AB$54),(L279-Resum!$AB$54))),0)+IF(L279&gt;Resum!$AB$55,Resum!$AD$55*(L279-Resum!$AB$55),0))</f>
        <v>0</v>
      </c>
      <c r="N279" s="151">
        <f t="shared" si="66"/>
        <v>0</v>
      </c>
      <c r="O279" s="152">
        <f>N279/Portada!$F$15</f>
        <v>0</v>
      </c>
      <c r="P279" s="23"/>
      <c r="Q279" s="23"/>
      <c r="R279" s="20"/>
      <c r="S279" s="94">
        <f t="shared" si="67"/>
        <v>0</v>
      </c>
      <c r="T279" s="20"/>
      <c r="U279" s="20"/>
      <c r="EC279" s="151">
        <f t="shared" si="68"/>
        <v>0</v>
      </c>
    </row>
    <row r="280" spans="1:133" x14ac:dyDescent="0.25">
      <c r="A280" s="34"/>
      <c r="B280" s="183" t="s">
        <v>131</v>
      </c>
      <c r="C280" s="184" t="s">
        <v>279</v>
      </c>
      <c r="D280" s="155"/>
      <c r="E280" s="156"/>
      <c r="F280" s="157"/>
      <c r="G280" s="158"/>
      <c r="H280" s="155"/>
      <c r="I280" s="157"/>
      <c r="J280" s="155"/>
      <c r="K280" s="157"/>
      <c r="L280" s="158"/>
      <c r="M280" s="152">
        <f>+IF(K280="L-TF",IF(L280&lt;Resum!$AD$43,(L280*Resum!$AD$44),Resum!$AD$45),+IF(K280="L-TT",IF(L280&lt;Resum!$AD$47,(L280*Resum!$AD$48),Resum!$AD$49),0))
+IF(K280="A",0,+IF(L280&gt;Resum!$AB$53,Resum!$AD$53*(+IF(L280&gt;Resum!$AC$53,(Resum!$AC$53-Resum!$AB$53),(L280-Resum!$AB$53))),0)+IF(L280&gt;Resum!$AB$54,Resum!$AD$54*(+IF(L280&gt;Resum!$AC$54,(Resum!$AC$54-Resum!$AB$54),(L280-Resum!$AB$54))),0)+IF(L280&gt;Resum!$AB$55,Resum!$AD$55*(L280-Resum!$AB$55),0))</f>
        <v>0</v>
      </c>
      <c r="N280" s="151">
        <f t="shared" si="66"/>
        <v>0</v>
      </c>
      <c r="O280" s="152">
        <f>N280/Portada!$F$15</f>
        <v>0</v>
      </c>
      <c r="P280" s="23"/>
      <c r="Q280" s="23"/>
      <c r="R280" s="20"/>
      <c r="S280" s="94">
        <f t="shared" si="67"/>
        <v>0</v>
      </c>
      <c r="T280" s="20"/>
      <c r="U280" s="20"/>
      <c r="EC280" s="151">
        <f t="shared" si="68"/>
        <v>0</v>
      </c>
    </row>
    <row r="281" spans="1:133" x14ac:dyDescent="0.25">
      <c r="A281" s="34"/>
      <c r="B281" s="144" t="s">
        <v>132</v>
      </c>
      <c r="C281" s="143"/>
      <c r="D281" s="146"/>
      <c r="E281" s="147"/>
      <c r="F281" s="148"/>
      <c r="G281" s="149"/>
      <c r="H281" s="146"/>
      <c r="I281" s="148"/>
      <c r="J281" s="146"/>
      <c r="K281" s="148"/>
      <c r="L281" s="149"/>
      <c r="M281" s="152">
        <f>+IF(K281="L-TF",IF(L281&lt;Resum!$AD$43,(L281*Resum!$AD$44),Resum!$AD$45),+IF(K281="L-TT",IF(L281&lt;Resum!$AD$47,(L281*Resum!$AD$48),Resum!$AD$49),0))
+IF(K281="A",0,+IF(L281&gt;Resum!$AB$53,Resum!$AD$53*(+IF(L281&gt;Resum!$AC$53,(Resum!$AC$53-Resum!$AB$53),(L281-Resum!$AB$53))),0)+IF(L281&gt;Resum!$AB$54,Resum!$AD$54*(+IF(L281&gt;Resum!$AC$54,(Resum!$AC$54-Resum!$AB$54),(L281-Resum!$AB$54))),0)+IF(L281&gt;Resum!$AB$55,Resum!$AD$55*(L281-Resum!$AB$55),0))</f>
        <v>0</v>
      </c>
      <c r="N281" s="151">
        <f t="shared" si="66"/>
        <v>0</v>
      </c>
      <c r="O281" s="152">
        <f>N281/Portada!$F$15</f>
        <v>0</v>
      </c>
      <c r="P281" s="23"/>
      <c r="Q281" s="23"/>
      <c r="R281" s="20"/>
      <c r="S281" s="94">
        <f t="shared" si="67"/>
        <v>0</v>
      </c>
      <c r="T281" s="20"/>
      <c r="U281" s="20"/>
      <c r="EC281" s="151">
        <f t="shared" si="68"/>
        <v>0</v>
      </c>
    </row>
    <row r="282" spans="1:133" x14ac:dyDescent="0.25">
      <c r="A282" s="34"/>
      <c r="B282" s="183" t="s">
        <v>134</v>
      </c>
      <c r="C282" s="143"/>
      <c r="D282" s="155"/>
      <c r="E282" s="156"/>
      <c r="F282" s="157"/>
      <c r="G282" s="158"/>
      <c r="H282" s="155"/>
      <c r="I282" s="157"/>
      <c r="J282" s="155"/>
      <c r="K282" s="157"/>
      <c r="L282" s="158"/>
      <c r="M282" s="152">
        <f>+IF(K282="L-TF",IF(L282&lt;Resum!$AD$43,(L282*Resum!$AD$44),Resum!$AD$45),+IF(K282="L-TT",IF(L282&lt;Resum!$AD$47,(L282*Resum!$AD$48),Resum!$AD$49),0))
+IF(K282="A",0,+IF(L282&gt;Resum!$AB$53,Resum!$AD$53*(+IF(L282&gt;Resum!$AC$53,(Resum!$AC$53-Resum!$AB$53),(L282-Resum!$AB$53))),0)+IF(L282&gt;Resum!$AB$54,Resum!$AD$54*(+IF(L282&gt;Resum!$AC$54,(Resum!$AC$54-Resum!$AB$54),(L282-Resum!$AB$54))),0)+IF(L282&gt;Resum!$AB$55,Resum!$AD$55*(L282-Resum!$AB$55),0))</f>
        <v>0</v>
      </c>
      <c r="N282" s="151">
        <f t="shared" si="66"/>
        <v>0</v>
      </c>
      <c r="O282" s="152">
        <f>N282/Portada!$F$15</f>
        <v>0</v>
      </c>
      <c r="P282" s="23"/>
      <c r="Q282" s="23"/>
      <c r="R282" s="20"/>
      <c r="S282" s="94">
        <f t="shared" si="67"/>
        <v>0</v>
      </c>
      <c r="T282" s="20"/>
      <c r="U282" s="20"/>
      <c r="EC282" s="151">
        <f t="shared" si="68"/>
        <v>0</v>
      </c>
    </row>
    <row r="283" spans="1:133" x14ac:dyDescent="0.25">
      <c r="A283" s="34"/>
      <c r="B283" s="144" t="s">
        <v>135</v>
      </c>
      <c r="C283" s="143"/>
      <c r="D283" s="146"/>
      <c r="E283" s="147"/>
      <c r="F283" s="148"/>
      <c r="G283" s="149"/>
      <c r="H283" s="146"/>
      <c r="I283" s="148"/>
      <c r="J283" s="146"/>
      <c r="K283" s="148"/>
      <c r="L283" s="149"/>
      <c r="M283" s="152">
        <f>+IF(K283="L-TF",IF(L283&lt;Resum!$AD$43,(L283*Resum!$AD$44),Resum!$AD$45),+IF(K283="L-TT",IF(L283&lt;Resum!$AD$47,(L283*Resum!$AD$48),Resum!$AD$49),0))
+IF(K283="A",0,+IF(L283&gt;Resum!$AB$53,Resum!$AD$53*(+IF(L283&gt;Resum!$AC$53,(Resum!$AC$53-Resum!$AB$53),(L283-Resum!$AB$53))),0)+IF(L283&gt;Resum!$AB$54,Resum!$AD$54*(+IF(L283&gt;Resum!$AC$54,(Resum!$AC$54-Resum!$AB$54),(L283-Resum!$AB$54))),0)+IF(L283&gt;Resum!$AB$55,Resum!$AD$55*(L283-Resum!$AB$55),0))</f>
        <v>0</v>
      </c>
      <c r="N283" s="151">
        <f t="shared" si="66"/>
        <v>0</v>
      </c>
      <c r="O283" s="152">
        <f>N283/Portada!$F$15</f>
        <v>0</v>
      </c>
      <c r="P283" s="23"/>
      <c r="Q283" s="23"/>
      <c r="R283" s="20"/>
      <c r="S283" s="94">
        <f t="shared" si="67"/>
        <v>0</v>
      </c>
      <c r="T283" s="20"/>
      <c r="U283" s="20"/>
      <c r="EC283" s="151">
        <f t="shared" si="68"/>
        <v>0</v>
      </c>
    </row>
    <row r="284" spans="1:133" x14ac:dyDescent="0.25">
      <c r="A284" s="34"/>
      <c r="B284" s="183" t="s">
        <v>532</v>
      </c>
      <c r="C284" s="143"/>
      <c r="D284" s="155"/>
      <c r="E284" s="156"/>
      <c r="F284" s="157"/>
      <c r="G284" s="158"/>
      <c r="H284" s="155"/>
      <c r="I284" s="157"/>
      <c r="J284" s="155"/>
      <c r="K284" s="157"/>
      <c r="L284" s="158"/>
      <c r="M284" s="152">
        <f>+IF(K284="L-TF",IF(L284&lt;Resum!$AD$43,(L284*Resum!$AD$44),Resum!$AD$45),+IF(K284="L-TT",IF(L284&lt;Resum!$AD$47,(L284*Resum!$AD$48),Resum!$AD$49),0))
+IF(K284="A",0,+IF(L284&gt;Resum!$AB$53,Resum!$AD$53*(+IF(L284&gt;Resum!$AC$53,(Resum!$AC$53-Resum!$AB$53),(L284-Resum!$AB$53))),0)+IF(L284&gt;Resum!$AB$54,Resum!$AD$54*(+IF(L284&gt;Resum!$AC$54,(Resum!$AC$54-Resum!$AB$54),(L284-Resum!$AB$54))),0)+IF(L284&gt;Resum!$AB$55,Resum!$AD$55*(L284-Resum!$AB$55),0))</f>
        <v>0</v>
      </c>
      <c r="N284" s="151">
        <f t="shared" si="66"/>
        <v>0</v>
      </c>
      <c r="O284" s="152">
        <f>N284/Portada!$F$15</f>
        <v>0</v>
      </c>
      <c r="P284" s="23"/>
      <c r="Q284" s="23"/>
      <c r="R284" s="20"/>
      <c r="S284" s="94">
        <f t="shared" si="67"/>
        <v>0</v>
      </c>
      <c r="T284" s="20"/>
      <c r="U284" s="20"/>
      <c r="EC284" s="151">
        <f t="shared" si="68"/>
        <v>0</v>
      </c>
    </row>
    <row r="285" spans="1:133" ht="15.75" thickBot="1" x14ac:dyDescent="0.3">
      <c r="A285" s="34"/>
      <c r="B285" s="48"/>
      <c r="C285" s="133" t="str">
        <f>"TOTAL " &amp;" " &amp; B276 &amp; " " &amp; (C276)</f>
        <v>TOTAL  05.01. Tècnics d'imatge</v>
      </c>
      <c r="D285" s="134"/>
      <c r="E285" s="135"/>
      <c r="F285" s="135"/>
      <c r="G285" s="134"/>
      <c r="H285" s="134"/>
      <c r="I285" s="135"/>
      <c r="J285" s="134"/>
      <c r="K285" s="135"/>
      <c r="L285" s="134"/>
      <c r="M285" s="141"/>
      <c r="N285" s="136">
        <f>SUM(N277:N284)</f>
        <v>0</v>
      </c>
      <c r="O285" s="136">
        <f>SUM(O277:O284)</f>
        <v>0</v>
      </c>
      <c r="P285" s="40">
        <f>SUM(P277:P284)</f>
        <v>0</v>
      </c>
      <c r="Q285" s="40">
        <f>SUM(Q277:Q284)</f>
        <v>0</v>
      </c>
      <c r="R285" s="20"/>
      <c r="S285" s="40">
        <f>SUM(S277:S284)</f>
        <v>0</v>
      </c>
      <c r="T285" s="20"/>
      <c r="U285" s="20"/>
      <c r="EC285" s="136">
        <f>SUM(EC277:EC284)</f>
        <v>0</v>
      </c>
    </row>
    <row r="286" spans="1:133" x14ac:dyDescent="0.25">
      <c r="A286" s="20"/>
      <c r="B286" s="42" t="s">
        <v>0</v>
      </c>
      <c r="C286" s="38"/>
      <c r="D286" s="42"/>
      <c r="E286" s="65"/>
      <c r="F286" s="65"/>
      <c r="G286" s="47"/>
      <c r="H286" s="47"/>
      <c r="I286" s="65"/>
      <c r="J286" s="47"/>
      <c r="K286" s="65"/>
      <c r="L286" s="47"/>
      <c r="M286" s="47"/>
      <c r="N286" s="47"/>
      <c r="O286" s="47"/>
      <c r="P286" s="47"/>
      <c r="Q286" s="47"/>
      <c r="R286" s="47"/>
      <c r="S286" s="47"/>
      <c r="T286" s="20"/>
      <c r="U286" s="20"/>
      <c r="EC286" s="47"/>
    </row>
    <row r="287" spans="1:133" x14ac:dyDescent="0.25">
      <c r="A287" s="20"/>
      <c r="B287" s="41" t="s">
        <v>136</v>
      </c>
      <c r="C287" s="34" t="s">
        <v>94</v>
      </c>
      <c r="D287" s="38"/>
      <c r="E287" s="63"/>
      <c r="F287" s="63"/>
      <c r="G287" s="42"/>
      <c r="H287" s="42"/>
      <c r="I287" s="63"/>
      <c r="J287" s="42"/>
      <c r="K287" s="63"/>
      <c r="L287" s="42"/>
      <c r="M287" s="42"/>
      <c r="N287" s="42"/>
      <c r="O287" s="42"/>
      <c r="P287" s="42"/>
      <c r="Q287" s="42"/>
      <c r="R287" s="42"/>
      <c r="S287" s="42"/>
      <c r="T287" s="20"/>
      <c r="U287" s="20"/>
      <c r="EC287" s="42"/>
    </row>
    <row r="288" spans="1:133" x14ac:dyDescent="0.25">
      <c r="A288" s="34"/>
      <c r="B288" s="160" t="s">
        <v>138</v>
      </c>
      <c r="C288" s="161" t="s">
        <v>280</v>
      </c>
      <c r="D288" s="162"/>
      <c r="E288" s="163"/>
      <c r="F288" s="164"/>
      <c r="G288" s="165"/>
      <c r="H288" s="162"/>
      <c r="I288" s="164"/>
      <c r="J288" s="162"/>
      <c r="K288" s="164"/>
      <c r="L288" s="165"/>
      <c r="M288" s="168">
        <f>+IF(K288="L-TF",IF(L288&lt;Resum!$AD$43,(L288*Resum!$AD$44),Resum!$AD$45),+IF(K288="L-TT",IF(L288&lt;Resum!$AD$47,(L288*Resum!$AD$48),Resum!$AD$49),0))
+IF(K288="A",0,+IF(L288&gt;Resum!$AB$53,Resum!$AD$53*(+IF(L288&gt;Resum!$AC$53,(Resum!$AC$53-Resum!$AB$53),(L288-Resum!$AB$53))),0)+IF(L288&gt;Resum!$AB$54,Resum!$AD$54*(+IF(L288&gt;Resum!$AC$54,(Resum!$AC$54-Resum!$AB$54),(L288-Resum!$AB$54))),0)+IF(L288&gt;Resum!$AB$55,Resum!$AD$55*(L288-Resum!$AB$55),0))</f>
        <v>0</v>
      </c>
      <c r="N288" s="167">
        <f t="shared" ref="N288:N294" si="69">(IF(G288=0,1,G288)*IF(I288=0,1,I288)*L288 )+M288*IF(G288=0,1,G288)*IF(I288=0,1,I288)</f>
        <v>0</v>
      </c>
      <c r="O288" s="168">
        <f>N288/Portada!$F$15</f>
        <v>0</v>
      </c>
      <c r="P288" s="23"/>
      <c r="Q288" s="23"/>
      <c r="R288" s="20"/>
      <c r="S288" s="94">
        <f t="shared" ref="S288:S294" si="70">M288*IF(G288=0,1,G288)*IF(I288=0,1,I288)</f>
        <v>0</v>
      </c>
      <c r="T288" s="20"/>
      <c r="U288" s="20"/>
      <c r="EC288" s="167">
        <f>(IF(G288=0,1,G288)*IF(I288=0,1,I288)*L288 )+M288*IF(G288=0,1,G288)*IF(I288=0,1,I288)</f>
        <v>0</v>
      </c>
    </row>
    <row r="289" spans="1:133" x14ac:dyDescent="0.25">
      <c r="B289" s="183" t="s">
        <v>387</v>
      </c>
      <c r="C289" s="184" t="s">
        <v>281</v>
      </c>
      <c r="D289" s="155"/>
      <c r="E289" s="156"/>
      <c r="F289" s="157"/>
      <c r="G289" s="158"/>
      <c r="H289" s="155"/>
      <c r="I289" s="157"/>
      <c r="J289" s="155"/>
      <c r="K289" s="157"/>
      <c r="L289" s="158"/>
      <c r="M289" s="152">
        <f>+IF(K289="L-TF",IF(L289&lt;Resum!$AD$43,(L289*Resum!$AD$44),Resum!$AD$45),+IF(K289="L-TT",IF(L289&lt;Resum!$AD$47,(L289*Resum!$AD$48),Resum!$AD$49),0))
+IF(K289="A",0,+IF(L289&gt;Resum!$AB$53,Resum!$AD$53*(+IF(L289&gt;Resum!$AC$53,(Resum!$AC$53-Resum!$AB$53),(L289-Resum!$AB$53))),0)+IF(L289&gt;Resum!$AB$54,Resum!$AD$54*(+IF(L289&gt;Resum!$AC$54,(Resum!$AC$54-Resum!$AB$54),(L289-Resum!$AB$54))),0)+IF(L289&gt;Resum!$AB$55,Resum!$AD$55*(L289-Resum!$AB$55),0))</f>
        <v>0</v>
      </c>
      <c r="N289" s="151">
        <f t="shared" si="69"/>
        <v>0</v>
      </c>
      <c r="O289" s="152">
        <f>N289/Portada!$F$15</f>
        <v>0</v>
      </c>
      <c r="P289" s="23"/>
      <c r="Q289" s="23"/>
      <c r="R289" s="20"/>
      <c r="S289" s="94">
        <f t="shared" si="70"/>
        <v>0</v>
      </c>
      <c r="T289" s="20"/>
      <c r="U289" s="20"/>
      <c r="EC289" s="151">
        <f t="shared" ref="EC289:EC294" si="71">(IF(G289=0,1,G289)*IF(I289=0,1,I289)*L289 )+M289*IF(G289=0,1,G289)*IF(I289=0,1,I289)</f>
        <v>0</v>
      </c>
    </row>
    <row r="290" spans="1:133" x14ac:dyDescent="0.25">
      <c r="A290" s="34"/>
      <c r="B290" s="144" t="s">
        <v>140</v>
      </c>
      <c r="C290" s="145" t="s">
        <v>95</v>
      </c>
      <c r="D290" s="146"/>
      <c r="E290" s="147"/>
      <c r="F290" s="148"/>
      <c r="G290" s="149"/>
      <c r="H290" s="146"/>
      <c r="I290" s="148"/>
      <c r="J290" s="146"/>
      <c r="K290" s="148"/>
      <c r="L290" s="149"/>
      <c r="M290" s="152">
        <f>+IF(K290="L-TF",IF(L290&lt;Resum!$AD$43,(L290*Resum!$AD$44),Resum!$AD$45),+IF(K290="L-TT",IF(L290&lt;Resum!$AD$47,(L290*Resum!$AD$48),Resum!$AD$49),0))
+IF(K290="A",0,+IF(L290&gt;Resum!$AB$53,Resum!$AD$53*(+IF(L290&gt;Resum!$AC$53,(Resum!$AC$53-Resum!$AB$53),(L290-Resum!$AB$53))),0)+IF(L290&gt;Resum!$AB$54,Resum!$AD$54*(+IF(L290&gt;Resum!$AC$54,(Resum!$AC$54-Resum!$AB$54),(L290-Resum!$AB$54))),0)+IF(L290&gt;Resum!$AB$55,Resum!$AD$55*(L290-Resum!$AB$55),0))</f>
        <v>0</v>
      </c>
      <c r="N290" s="151">
        <f t="shared" si="69"/>
        <v>0</v>
      </c>
      <c r="O290" s="152">
        <f>N290/Portada!$F$15</f>
        <v>0</v>
      </c>
      <c r="P290" s="23"/>
      <c r="Q290" s="23"/>
      <c r="R290" s="20"/>
      <c r="S290" s="94">
        <f t="shared" si="70"/>
        <v>0</v>
      </c>
      <c r="T290" s="20"/>
      <c r="U290" s="20"/>
      <c r="EC290" s="151">
        <f t="shared" si="71"/>
        <v>0</v>
      </c>
    </row>
    <row r="291" spans="1:133" x14ac:dyDescent="0.25">
      <c r="A291" s="34"/>
      <c r="B291" s="183" t="s">
        <v>141</v>
      </c>
      <c r="C291" s="184" t="s">
        <v>96</v>
      </c>
      <c r="D291" s="155"/>
      <c r="E291" s="156"/>
      <c r="F291" s="157"/>
      <c r="G291" s="158"/>
      <c r="H291" s="155"/>
      <c r="I291" s="157"/>
      <c r="J291" s="155"/>
      <c r="K291" s="157"/>
      <c r="L291" s="158"/>
      <c r="M291" s="152">
        <f>+IF(K291="L-TF",IF(L291&lt;Resum!$AD$43,(L291*Resum!$AD$44),Resum!$AD$45),+IF(K291="L-TT",IF(L291&lt;Resum!$AD$47,(L291*Resum!$AD$48),Resum!$AD$49),0))
+IF(K291="A",0,+IF(L291&gt;Resum!$AB$53,Resum!$AD$53*(+IF(L291&gt;Resum!$AC$53,(Resum!$AC$53-Resum!$AB$53),(L291-Resum!$AB$53))),0)+IF(L291&gt;Resum!$AB$54,Resum!$AD$54*(+IF(L291&gt;Resum!$AC$54,(Resum!$AC$54-Resum!$AB$54),(L291-Resum!$AB$54))),0)+IF(L291&gt;Resum!$AB$55,Resum!$AD$55*(L291-Resum!$AB$55),0))</f>
        <v>0</v>
      </c>
      <c r="N291" s="151">
        <f t="shared" si="69"/>
        <v>0</v>
      </c>
      <c r="O291" s="152">
        <f>N291/Portada!$F$15</f>
        <v>0</v>
      </c>
      <c r="P291" s="23"/>
      <c r="Q291" s="23"/>
      <c r="R291" s="20"/>
      <c r="S291" s="94">
        <f t="shared" si="70"/>
        <v>0</v>
      </c>
      <c r="T291" s="20"/>
      <c r="U291" s="20"/>
      <c r="EC291" s="151">
        <f t="shared" si="71"/>
        <v>0</v>
      </c>
    </row>
    <row r="292" spans="1:133" x14ac:dyDescent="0.25">
      <c r="A292" s="34"/>
      <c r="B292" s="144" t="s">
        <v>142</v>
      </c>
      <c r="C292" s="140"/>
      <c r="D292" s="146"/>
      <c r="E292" s="147"/>
      <c r="F292" s="148"/>
      <c r="G292" s="149"/>
      <c r="H292" s="146"/>
      <c r="I292" s="148"/>
      <c r="J292" s="146"/>
      <c r="K292" s="148"/>
      <c r="L292" s="149"/>
      <c r="M292" s="152">
        <f>+IF(K292="L-TF",IF(L292&lt;Resum!$AD$43,(L292*Resum!$AD$44),Resum!$AD$45),+IF(K292="L-TT",IF(L292&lt;Resum!$AD$47,(L292*Resum!$AD$48),Resum!$AD$49),0))
+IF(K292="A",0,+IF(L292&gt;Resum!$AB$53,Resum!$AD$53*(+IF(L292&gt;Resum!$AC$53,(Resum!$AC$53-Resum!$AB$53),(L292-Resum!$AB$53))),0)+IF(L292&gt;Resum!$AB$54,Resum!$AD$54*(+IF(L292&gt;Resum!$AC$54,(Resum!$AC$54-Resum!$AB$54),(L292-Resum!$AB$54))),0)+IF(L292&gt;Resum!$AB$55,Resum!$AD$55*(L292-Resum!$AB$55),0))</f>
        <v>0</v>
      </c>
      <c r="N292" s="151">
        <f t="shared" si="69"/>
        <v>0</v>
      </c>
      <c r="O292" s="152">
        <f>N292/Portada!$F$15</f>
        <v>0</v>
      </c>
      <c r="P292" s="23"/>
      <c r="Q292" s="23"/>
      <c r="R292" s="20"/>
      <c r="S292" s="94">
        <f t="shared" si="70"/>
        <v>0</v>
      </c>
      <c r="T292" s="20"/>
      <c r="U292" s="20"/>
      <c r="EC292" s="151">
        <f t="shared" si="71"/>
        <v>0</v>
      </c>
    </row>
    <row r="293" spans="1:133" x14ac:dyDescent="0.25">
      <c r="A293" s="34"/>
      <c r="B293" s="183" t="s">
        <v>388</v>
      </c>
      <c r="C293" s="140"/>
      <c r="D293" s="155"/>
      <c r="E293" s="156"/>
      <c r="F293" s="157"/>
      <c r="G293" s="158"/>
      <c r="H293" s="155"/>
      <c r="I293" s="157"/>
      <c r="J293" s="155"/>
      <c r="K293" s="157"/>
      <c r="L293" s="158"/>
      <c r="M293" s="152">
        <f>+IF(K293="L-TF",IF(L293&lt;Resum!$AD$43,(L293*Resum!$AD$44),Resum!$AD$45),+IF(K293="L-TT",IF(L293&lt;Resum!$AD$47,(L293*Resum!$AD$48),Resum!$AD$49),0))
+IF(K293="A",0,+IF(L293&gt;Resum!$AB$53,Resum!$AD$53*(+IF(L293&gt;Resum!$AC$53,(Resum!$AC$53-Resum!$AB$53),(L293-Resum!$AB$53))),0)+IF(L293&gt;Resum!$AB$54,Resum!$AD$54*(+IF(L293&gt;Resum!$AC$54,(Resum!$AC$54-Resum!$AB$54),(L293-Resum!$AB$54))),0)+IF(L293&gt;Resum!$AB$55,Resum!$AD$55*(L293-Resum!$AB$55),0))</f>
        <v>0</v>
      </c>
      <c r="N293" s="151">
        <f t="shared" si="69"/>
        <v>0</v>
      </c>
      <c r="O293" s="152">
        <f>N293/Portada!$F$15</f>
        <v>0</v>
      </c>
      <c r="P293" s="23"/>
      <c r="Q293" s="23"/>
      <c r="R293" s="20"/>
      <c r="S293" s="94">
        <f t="shared" si="70"/>
        <v>0</v>
      </c>
      <c r="T293" s="20"/>
      <c r="U293" s="20"/>
      <c r="EC293" s="151">
        <f t="shared" si="71"/>
        <v>0</v>
      </c>
    </row>
    <row r="294" spans="1:133" x14ac:dyDescent="0.25">
      <c r="A294" s="34"/>
      <c r="B294" s="144" t="s">
        <v>465</v>
      </c>
      <c r="C294" s="140"/>
      <c r="D294" s="146"/>
      <c r="E294" s="147"/>
      <c r="F294" s="148"/>
      <c r="G294" s="149"/>
      <c r="H294" s="146"/>
      <c r="I294" s="148"/>
      <c r="J294" s="146"/>
      <c r="K294" s="148"/>
      <c r="L294" s="149"/>
      <c r="M294" s="152">
        <f>+IF(K294="L-TF",IF(L294&lt;Resum!$AD$43,(L294*Resum!$AD$44),Resum!$AD$45),+IF(K294="L-TT",IF(L294&lt;Resum!$AD$47,(L294*Resum!$AD$48),Resum!$AD$49),0))
+IF(K294="A",0,+IF(L294&gt;Resum!$AB$53,Resum!$AD$53*(+IF(L294&gt;Resum!$AC$53,(Resum!$AC$53-Resum!$AB$53),(L294-Resum!$AB$53))),0)+IF(L294&gt;Resum!$AB$54,Resum!$AD$54*(+IF(L294&gt;Resum!$AC$54,(Resum!$AC$54-Resum!$AB$54),(L294-Resum!$AB$54))),0)+IF(L294&gt;Resum!$AB$55,Resum!$AD$55*(L294-Resum!$AB$55),0))</f>
        <v>0</v>
      </c>
      <c r="N294" s="151">
        <f t="shared" si="69"/>
        <v>0</v>
      </c>
      <c r="O294" s="152">
        <f>N294/Portada!$F$15</f>
        <v>0</v>
      </c>
      <c r="P294" s="23"/>
      <c r="Q294" s="23"/>
      <c r="R294" s="20"/>
      <c r="S294" s="94">
        <f t="shared" si="70"/>
        <v>0</v>
      </c>
      <c r="T294" s="20"/>
      <c r="U294" s="20"/>
      <c r="EC294" s="151">
        <f t="shared" si="71"/>
        <v>0</v>
      </c>
    </row>
    <row r="295" spans="1:133" ht="15.75" thickBot="1" x14ac:dyDescent="0.3">
      <c r="A295" s="34"/>
      <c r="B295" s="49"/>
      <c r="C295" s="133" t="str">
        <f>"TOTAL " &amp;" " &amp; B287 &amp; " " &amp; (C287)</f>
        <v>TOTAL  05.02. Electricistes i maquinistes</v>
      </c>
      <c r="D295" s="134"/>
      <c r="E295" s="135"/>
      <c r="F295" s="135"/>
      <c r="G295" s="134"/>
      <c r="H295" s="134"/>
      <c r="I295" s="135"/>
      <c r="J295" s="134"/>
      <c r="K295" s="135"/>
      <c r="L295" s="134"/>
      <c r="M295" s="141"/>
      <c r="N295" s="136">
        <f>SUM(N288:N294)</f>
        <v>0</v>
      </c>
      <c r="O295" s="136">
        <f>SUM(O288:O294)</f>
        <v>0</v>
      </c>
      <c r="P295" s="40">
        <f>SUM(P288:P294)</f>
        <v>0</v>
      </c>
      <c r="Q295" s="40">
        <f>SUM(Q288:Q294)</f>
        <v>0</v>
      </c>
      <c r="R295" s="20"/>
      <c r="S295" s="40">
        <f>SUM(S288:S294)</f>
        <v>0</v>
      </c>
      <c r="T295" s="20"/>
      <c r="U295" s="20"/>
      <c r="EC295" s="136">
        <f>SUM(EC288:EC294)</f>
        <v>0</v>
      </c>
    </row>
    <row r="296" spans="1:133" x14ac:dyDescent="0.25">
      <c r="A296" s="20"/>
      <c r="B296" s="42" t="s">
        <v>0</v>
      </c>
      <c r="C296" s="50"/>
      <c r="D296" s="42"/>
      <c r="E296" s="63"/>
      <c r="F296" s="66"/>
      <c r="G296" s="51"/>
      <c r="H296" s="51"/>
      <c r="I296" s="66"/>
      <c r="J296" s="51"/>
      <c r="K296" s="66"/>
      <c r="L296" s="51"/>
      <c r="M296" s="51"/>
      <c r="N296" s="51"/>
      <c r="O296" s="42"/>
      <c r="P296" s="42"/>
      <c r="Q296" s="42"/>
      <c r="R296" s="42"/>
      <c r="S296" s="42"/>
      <c r="T296" s="20"/>
      <c r="U296" s="20"/>
      <c r="EC296" s="51"/>
    </row>
    <row r="297" spans="1:133" x14ac:dyDescent="0.25">
      <c r="A297" s="20"/>
      <c r="B297" s="41" t="s">
        <v>143</v>
      </c>
      <c r="C297" s="34" t="s">
        <v>97</v>
      </c>
      <c r="D297" s="38"/>
      <c r="E297" s="63"/>
      <c r="F297" s="63"/>
      <c r="G297" s="42"/>
      <c r="H297" s="42"/>
      <c r="I297" s="63"/>
      <c r="J297" s="42"/>
      <c r="K297" s="63"/>
      <c r="L297" s="42"/>
      <c r="M297" s="42"/>
      <c r="N297" s="42"/>
      <c r="O297" s="42"/>
      <c r="P297" s="42"/>
      <c r="Q297" s="42"/>
      <c r="R297" s="42"/>
      <c r="S297" s="42"/>
      <c r="T297" s="20"/>
      <c r="U297" s="20"/>
      <c r="EC297" s="42"/>
    </row>
    <row r="298" spans="1:133" x14ac:dyDescent="0.25">
      <c r="A298" s="34"/>
      <c r="B298" s="160" t="s">
        <v>389</v>
      </c>
      <c r="C298" s="161" t="s">
        <v>65</v>
      </c>
      <c r="D298" s="162"/>
      <c r="E298" s="163"/>
      <c r="F298" s="164"/>
      <c r="G298" s="165"/>
      <c r="H298" s="162"/>
      <c r="I298" s="164"/>
      <c r="J298" s="162"/>
      <c r="K298" s="164"/>
      <c r="L298" s="165"/>
      <c r="M298" s="168">
        <f>+IF(K298="L-TF",IF(L298&lt;Resum!$AD$43,(L298*Resum!$AD$44),Resum!$AD$45),+IF(K298="L-TT",IF(L298&lt;Resum!$AD$47,(L298*Resum!$AD$48),Resum!$AD$49),0))
+IF(K298="A",0,+IF(L298&gt;Resum!$AB$53,Resum!$AD$53*(+IF(L298&gt;Resum!$AC$53,(Resum!$AC$53-Resum!$AB$53),(L298-Resum!$AB$53))),0)+IF(L298&gt;Resum!$AB$54,Resum!$AD$54*(+IF(L298&gt;Resum!$AC$54,(Resum!$AC$54-Resum!$AB$54),(L298-Resum!$AB$54))),0)+IF(L298&gt;Resum!$AB$55,Resum!$AD$55*(L298-Resum!$AB$55),0))</f>
        <v>0</v>
      </c>
      <c r="N298" s="167">
        <f t="shared" ref="N298:N310" si="72">(IF(G298=0,1,G298)*IF(I298=0,1,I298)*L298 )+M298*IF(G298=0,1,G298)*IF(I298=0,1,I298)</f>
        <v>0</v>
      </c>
      <c r="O298" s="168">
        <f>N298/Portada!$F$15</f>
        <v>0</v>
      </c>
      <c r="P298" s="23"/>
      <c r="Q298" s="23"/>
      <c r="R298" s="20"/>
      <c r="S298" s="94">
        <f t="shared" ref="S298:S310" si="73">M298*IF(G298=0,1,G298)*IF(I298=0,1,I298)</f>
        <v>0</v>
      </c>
      <c r="T298" s="20"/>
      <c r="U298" s="20"/>
      <c r="EC298" s="167">
        <f>(IF(G298=0,1,G298)*IF(I298=0,1,I298)*L298 )+M298*IF(G298=0,1,G298)*IF(I298=0,1,I298)</f>
        <v>0</v>
      </c>
    </row>
    <row r="299" spans="1:133" x14ac:dyDescent="0.25">
      <c r="B299" s="183" t="s">
        <v>390</v>
      </c>
      <c r="C299" s="184" t="s">
        <v>575</v>
      </c>
      <c r="D299" s="155"/>
      <c r="E299" s="156"/>
      <c r="F299" s="157"/>
      <c r="G299" s="158"/>
      <c r="H299" s="155"/>
      <c r="I299" s="157"/>
      <c r="J299" s="155"/>
      <c r="K299" s="157"/>
      <c r="L299" s="158"/>
      <c r="M299" s="152">
        <f>+IF(K299="L-TF",IF(L299&lt;Resum!$AD$43,(L299*Resum!$AD$44),Resum!$AD$45),+IF(K299="L-TT",IF(L299&lt;Resum!$AD$47,(L299*Resum!$AD$48),Resum!$AD$49),0))
+IF(K299="A",0,+IF(L299&gt;Resum!$AB$53,Resum!$AD$53*(+IF(L299&gt;Resum!$AC$53,(Resum!$AC$53-Resum!$AB$53),(L299-Resum!$AB$53))),0)+IF(L299&gt;Resum!$AB$54,Resum!$AD$54*(+IF(L299&gt;Resum!$AC$54,(Resum!$AC$54-Resum!$AB$54),(L299-Resum!$AB$54))),0)+IF(L299&gt;Resum!$AB$55,Resum!$AD$55*(L299-Resum!$AB$55),0))</f>
        <v>0</v>
      </c>
      <c r="N299" s="151">
        <f t="shared" si="72"/>
        <v>0</v>
      </c>
      <c r="O299" s="152">
        <f>N299/Portada!$F$15</f>
        <v>0</v>
      </c>
      <c r="P299" s="23"/>
      <c r="Q299" s="23"/>
      <c r="R299" s="20"/>
      <c r="S299" s="94">
        <f t="shared" si="73"/>
        <v>0</v>
      </c>
      <c r="T299" s="20"/>
      <c r="U299" s="20"/>
      <c r="EC299" s="151">
        <f t="shared" ref="EC299:EC310" si="74">(IF(G299=0,1,G299)*IF(I299=0,1,I299)*L299 )+M299*IF(G299=0,1,G299)*IF(I299=0,1,I299)</f>
        <v>0</v>
      </c>
    </row>
    <row r="300" spans="1:133" x14ac:dyDescent="0.25">
      <c r="A300" s="34"/>
      <c r="B300" s="144" t="s">
        <v>391</v>
      </c>
      <c r="C300" s="145" t="s">
        <v>282</v>
      </c>
      <c r="D300" s="146"/>
      <c r="E300" s="147"/>
      <c r="F300" s="148"/>
      <c r="G300" s="149"/>
      <c r="H300" s="146"/>
      <c r="I300" s="148"/>
      <c r="J300" s="146"/>
      <c r="K300" s="148"/>
      <c r="L300" s="149"/>
      <c r="M300" s="152">
        <f>+IF(K300="L-TF",IF(L300&lt;Resum!$AD$43,(L300*Resum!$AD$44),Resum!$AD$45),+IF(K300="L-TT",IF(L300&lt;Resum!$AD$47,(L300*Resum!$AD$48),Resum!$AD$49),0))
+IF(K300="A",0,+IF(L300&gt;Resum!$AB$53,Resum!$AD$53*(+IF(L300&gt;Resum!$AC$53,(Resum!$AC$53-Resum!$AB$53),(L300-Resum!$AB$53))),0)+IF(L300&gt;Resum!$AB$54,Resum!$AD$54*(+IF(L300&gt;Resum!$AC$54,(Resum!$AC$54-Resum!$AB$54),(L300-Resum!$AB$54))),0)+IF(L300&gt;Resum!$AB$55,Resum!$AD$55*(L300-Resum!$AB$55),0))</f>
        <v>0</v>
      </c>
      <c r="N300" s="151">
        <f t="shared" si="72"/>
        <v>0</v>
      </c>
      <c r="O300" s="152">
        <f>N300/Portada!$F$15</f>
        <v>0</v>
      </c>
      <c r="P300" s="23"/>
      <c r="Q300" s="23"/>
      <c r="R300" s="20"/>
      <c r="S300" s="94">
        <f t="shared" si="73"/>
        <v>0</v>
      </c>
      <c r="T300" s="20"/>
      <c r="U300" s="20"/>
      <c r="EC300" s="151">
        <f t="shared" si="74"/>
        <v>0</v>
      </c>
    </row>
    <row r="301" spans="1:133" x14ac:dyDescent="0.25">
      <c r="A301" s="34"/>
      <c r="B301" s="183" t="s">
        <v>392</v>
      </c>
      <c r="C301" s="184" t="s">
        <v>283</v>
      </c>
      <c r="D301" s="155"/>
      <c r="E301" s="156"/>
      <c r="F301" s="157"/>
      <c r="G301" s="158"/>
      <c r="H301" s="155"/>
      <c r="I301" s="157"/>
      <c r="J301" s="155"/>
      <c r="K301" s="157"/>
      <c r="L301" s="158"/>
      <c r="M301" s="152">
        <f>+IF(K301="L-TF",IF(L301&lt;Resum!$AD$43,(L301*Resum!$AD$44),Resum!$AD$45),+IF(K301="L-TT",IF(L301&lt;Resum!$AD$47,(L301*Resum!$AD$48),Resum!$AD$49),0))
+IF(K301="A",0,+IF(L301&gt;Resum!$AB$53,Resum!$AD$53*(+IF(L301&gt;Resum!$AC$53,(Resum!$AC$53-Resum!$AB$53),(L301-Resum!$AB$53))),0)+IF(L301&gt;Resum!$AB$54,Resum!$AD$54*(+IF(L301&gt;Resum!$AC$54,(Resum!$AC$54-Resum!$AB$54),(L301-Resum!$AB$54))),0)+IF(L301&gt;Resum!$AB$55,Resum!$AD$55*(L301-Resum!$AB$55),0))</f>
        <v>0</v>
      </c>
      <c r="N301" s="151">
        <f t="shared" si="72"/>
        <v>0</v>
      </c>
      <c r="O301" s="152">
        <f>N301/Portada!$F$15</f>
        <v>0</v>
      </c>
      <c r="P301" s="23"/>
      <c r="Q301" s="23"/>
      <c r="R301" s="20"/>
      <c r="S301" s="94">
        <f t="shared" si="73"/>
        <v>0</v>
      </c>
      <c r="T301" s="20"/>
      <c r="U301" s="20"/>
      <c r="EC301" s="151">
        <f t="shared" si="74"/>
        <v>0</v>
      </c>
    </row>
    <row r="302" spans="1:133" x14ac:dyDescent="0.25">
      <c r="A302" s="34"/>
      <c r="B302" s="144" t="s">
        <v>393</v>
      </c>
      <c r="C302" s="145" t="s">
        <v>284</v>
      </c>
      <c r="D302" s="146"/>
      <c r="E302" s="147"/>
      <c r="F302" s="148"/>
      <c r="G302" s="149"/>
      <c r="H302" s="146"/>
      <c r="I302" s="148"/>
      <c r="J302" s="146"/>
      <c r="K302" s="148"/>
      <c r="L302" s="149"/>
      <c r="M302" s="152">
        <f>+IF(K302="L-TF",IF(L302&lt;Resum!$AD$43,(L302*Resum!$AD$44),Resum!$AD$45),+IF(K302="L-TT",IF(L302&lt;Resum!$AD$47,(L302*Resum!$AD$48),Resum!$AD$49),0))
+IF(K302="A",0,+IF(L302&gt;Resum!$AB$53,Resum!$AD$53*(+IF(L302&gt;Resum!$AC$53,(Resum!$AC$53-Resum!$AB$53),(L302-Resum!$AB$53))),0)+IF(L302&gt;Resum!$AB$54,Resum!$AD$54*(+IF(L302&gt;Resum!$AC$54,(Resum!$AC$54-Resum!$AB$54),(L302-Resum!$AB$54))),0)+IF(L302&gt;Resum!$AB$55,Resum!$AD$55*(L302-Resum!$AB$55),0))</f>
        <v>0</v>
      </c>
      <c r="N302" s="151">
        <f t="shared" si="72"/>
        <v>0</v>
      </c>
      <c r="O302" s="152">
        <f>N302/Portada!$F$15</f>
        <v>0</v>
      </c>
      <c r="P302" s="23"/>
      <c r="Q302" s="23"/>
      <c r="R302" s="20"/>
      <c r="S302" s="94">
        <f t="shared" si="73"/>
        <v>0</v>
      </c>
      <c r="T302" s="20"/>
      <c r="U302" s="20"/>
      <c r="EC302" s="151">
        <f t="shared" si="74"/>
        <v>0</v>
      </c>
    </row>
    <row r="303" spans="1:133" x14ac:dyDescent="0.25">
      <c r="A303" s="34"/>
      <c r="B303" s="183" t="s">
        <v>394</v>
      </c>
      <c r="C303" s="184" t="s">
        <v>285</v>
      </c>
      <c r="D303" s="155"/>
      <c r="E303" s="156"/>
      <c r="F303" s="157"/>
      <c r="G303" s="158"/>
      <c r="H303" s="155"/>
      <c r="I303" s="157"/>
      <c r="J303" s="155"/>
      <c r="K303" s="157"/>
      <c r="L303" s="158"/>
      <c r="M303" s="152">
        <f>+IF(K303="L-TF",IF(L303&lt;Resum!$AD$43,(L303*Resum!$AD$44),Resum!$AD$45),+IF(K303="L-TT",IF(L303&lt;Resum!$AD$47,(L303*Resum!$AD$48),Resum!$AD$49),0))
+IF(K303="A",0,+IF(L303&gt;Resum!$AB$53,Resum!$AD$53*(+IF(L303&gt;Resum!$AC$53,(Resum!$AC$53-Resum!$AB$53),(L303-Resum!$AB$53))),0)+IF(L303&gt;Resum!$AB$54,Resum!$AD$54*(+IF(L303&gt;Resum!$AC$54,(Resum!$AC$54-Resum!$AB$54),(L303-Resum!$AB$54))),0)+IF(L303&gt;Resum!$AB$55,Resum!$AD$55*(L303-Resum!$AB$55),0))</f>
        <v>0</v>
      </c>
      <c r="N303" s="151">
        <f t="shared" si="72"/>
        <v>0</v>
      </c>
      <c r="O303" s="152">
        <f>N303/Portada!$F$15</f>
        <v>0</v>
      </c>
      <c r="P303" s="23"/>
      <c r="Q303" s="23"/>
      <c r="R303" s="20"/>
      <c r="S303" s="94">
        <f t="shared" si="73"/>
        <v>0</v>
      </c>
      <c r="T303" s="20"/>
      <c r="U303" s="20"/>
      <c r="EC303" s="151">
        <f t="shared" si="74"/>
        <v>0</v>
      </c>
    </row>
    <row r="304" spans="1:133" x14ac:dyDescent="0.25">
      <c r="A304" s="34"/>
      <c r="B304" s="144" t="s">
        <v>461</v>
      </c>
      <c r="C304" s="145" t="s">
        <v>286</v>
      </c>
      <c r="D304" s="146"/>
      <c r="E304" s="147"/>
      <c r="F304" s="148"/>
      <c r="G304" s="149"/>
      <c r="H304" s="146"/>
      <c r="I304" s="148"/>
      <c r="J304" s="146"/>
      <c r="K304" s="148"/>
      <c r="L304" s="149"/>
      <c r="M304" s="152">
        <f>+IF(K304="L-TF",IF(L304&lt;Resum!$AD$43,(L304*Resum!$AD$44),Resum!$AD$45),+IF(K304="L-TT",IF(L304&lt;Resum!$AD$47,(L304*Resum!$AD$48),Resum!$AD$49),0))
+IF(K304="A",0,+IF(L304&gt;Resum!$AB$53,Resum!$AD$53*(+IF(L304&gt;Resum!$AC$53,(Resum!$AC$53-Resum!$AB$53),(L304-Resum!$AB$53))),0)+IF(L304&gt;Resum!$AB$54,Resum!$AD$54*(+IF(L304&gt;Resum!$AC$54,(Resum!$AC$54-Resum!$AB$54),(L304-Resum!$AB$54))),0)+IF(L304&gt;Resum!$AB$55,Resum!$AD$55*(L304-Resum!$AB$55),0))</f>
        <v>0</v>
      </c>
      <c r="N304" s="151">
        <f t="shared" si="72"/>
        <v>0</v>
      </c>
      <c r="O304" s="152">
        <f>N304/Portada!$F$15</f>
        <v>0</v>
      </c>
      <c r="P304" s="23"/>
      <c r="Q304" s="23"/>
      <c r="R304" s="20"/>
      <c r="S304" s="94">
        <f t="shared" si="73"/>
        <v>0</v>
      </c>
      <c r="T304" s="20"/>
      <c r="U304" s="20"/>
      <c r="EC304" s="151">
        <f t="shared" si="74"/>
        <v>0</v>
      </c>
    </row>
    <row r="305" spans="1:133" x14ac:dyDescent="0.25">
      <c r="A305" s="34"/>
      <c r="B305" s="183" t="s">
        <v>462</v>
      </c>
      <c r="C305" s="140"/>
      <c r="D305" s="155"/>
      <c r="E305" s="156"/>
      <c r="F305" s="157"/>
      <c r="G305" s="158"/>
      <c r="H305" s="155"/>
      <c r="I305" s="157"/>
      <c r="J305" s="155"/>
      <c r="K305" s="157"/>
      <c r="L305" s="158"/>
      <c r="M305" s="152">
        <f>+IF(K305="L-TF",IF(L305&lt;Resum!$AD$43,(L305*Resum!$AD$44),Resum!$AD$45),+IF(K305="L-TT",IF(L305&lt;Resum!$AD$47,(L305*Resum!$AD$48),Resum!$AD$49),0))
+IF(K305="A",0,+IF(L305&gt;Resum!$AB$53,Resum!$AD$53*(+IF(L305&gt;Resum!$AC$53,(Resum!$AC$53-Resum!$AB$53),(L305-Resum!$AB$53))),0)+IF(L305&gt;Resum!$AB$54,Resum!$AD$54*(+IF(L305&gt;Resum!$AC$54,(Resum!$AC$54-Resum!$AB$54),(L305-Resum!$AB$54))),0)+IF(L305&gt;Resum!$AB$55,Resum!$AD$55*(L305-Resum!$AB$55),0))</f>
        <v>0</v>
      </c>
      <c r="N305" s="151">
        <f t="shared" si="72"/>
        <v>0</v>
      </c>
      <c r="O305" s="152">
        <f>N305/Portada!$F$15</f>
        <v>0</v>
      </c>
      <c r="P305" s="23"/>
      <c r="Q305" s="23"/>
      <c r="R305" s="20"/>
      <c r="S305" s="94">
        <f t="shared" si="73"/>
        <v>0</v>
      </c>
      <c r="T305" s="20"/>
      <c r="U305" s="20"/>
      <c r="EC305" s="151">
        <f t="shared" si="74"/>
        <v>0</v>
      </c>
    </row>
    <row r="306" spans="1:133" x14ac:dyDescent="0.25">
      <c r="A306" s="34"/>
      <c r="B306" s="144" t="s">
        <v>463</v>
      </c>
      <c r="C306" s="140"/>
      <c r="D306" s="146"/>
      <c r="E306" s="147"/>
      <c r="F306" s="148"/>
      <c r="G306" s="149"/>
      <c r="H306" s="146"/>
      <c r="I306" s="148"/>
      <c r="J306" s="146"/>
      <c r="K306" s="148"/>
      <c r="L306" s="149"/>
      <c r="M306" s="152">
        <f>+IF(K306="L-TF",IF(L306&lt;Resum!$AD$43,(L306*Resum!$AD$44),Resum!$AD$45),+IF(K306="L-TT",IF(L306&lt;Resum!$AD$47,(L306*Resum!$AD$48),Resum!$AD$49),0))
+IF(K306="A",0,+IF(L306&gt;Resum!$AB$53,Resum!$AD$53*(+IF(L306&gt;Resum!$AC$53,(Resum!$AC$53-Resum!$AB$53),(L306-Resum!$AB$53))),0)+IF(L306&gt;Resum!$AB$54,Resum!$AD$54*(+IF(L306&gt;Resum!$AC$54,(Resum!$AC$54-Resum!$AB$54),(L306-Resum!$AB$54))),0)+IF(L306&gt;Resum!$AB$55,Resum!$AD$55*(L306-Resum!$AB$55),0))</f>
        <v>0</v>
      </c>
      <c r="N306" s="151">
        <f t="shared" si="72"/>
        <v>0</v>
      </c>
      <c r="O306" s="152">
        <f>N306/Portada!$F$15</f>
        <v>0</v>
      </c>
      <c r="P306" s="23"/>
      <c r="Q306" s="23"/>
      <c r="R306" s="20"/>
      <c r="S306" s="94">
        <f t="shared" si="73"/>
        <v>0</v>
      </c>
      <c r="T306" s="20"/>
      <c r="U306" s="20"/>
      <c r="EC306" s="151">
        <f t="shared" si="74"/>
        <v>0</v>
      </c>
    </row>
    <row r="307" spans="1:133" x14ac:dyDescent="0.25">
      <c r="A307" s="34"/>
      <c r="B307" s="183" t="s">
        <v>464</v>
      </c>
      <c r="C307" s="140"/>
      <c r="D307" s="155"/>
      <c r="E307" s="156"/>
      <c r="F307" s="157"/>
      <c r="G307" s="158"/>
      <c r="H307" s="155"/>
      <c r="I307" s="157"/>
      <c r="J307" s="155"/>
      <c r="K307" s="155"/>
      <c r="L307" s="158"/>
      <c r="M307" s="152">
        <f>+IF(K307="L-TF",IF(L307&lt;Resum!$AD$43,(L307*Resum!$AD$44),Resum!$AD$45),+IF(K307="L-TT",IF(L307&lt;Resum!$AD$47,(L307*Resum!$AD$48),Resum!$AD$49),0))
+IF(K307="A",0,+IF(L307&gt;Resum!$AB$53,Resum!$AD$53*(+IF(L307&gt;Resum!$AC$53,(Resum!$AC$53-Resum!$AB$53),(L307-Resum!$AB$53))),0)+IF(L307&gt;Resum!$AB$54,Resum!$AD$54*(+IF(L307&gt;Resum!$AC$54,(Resum!$AC$54-Resum!$AB$54),(L307-Resum!$AB$54))),0)+IF(L307&gt;Resum!$AB$55,Resum!$AD$55*(L307-Resum!$AB$55),0))</f>
        <v>0</v>
      </c>
      <c r="N307" s="151">
        <f t="shared" si="72"/>
        <v>0</v>
      </c>
      <c r="O307" s="152">
        <f>N307/Portada!$F$15</f>
        <v>0</v>
      </c>
      <c r="P307" s="23"/>
      <c r="Q307" s="23"/>
      <c r="R307" s="20"/>
      <c r="S307" s="94">
        <f t="shared" si="73"/>
        <v>0</v>
      </c>
      <c r="T307" s="20"/>
      <c r="U307" s="20"/>
      <c r="EC307" s="151">
        <f t="shared" si="74"/>
        <v>0</v>
      </c>
    </row>
    <row r="308" spans="1:133" x14ac:dyDescent="0.25">
      <c r="A308" s="34"/>
      <c r="B308" s="144" t="s">
        <v>533</v>
      </c>
      <c r="C308" s="140"/>
      <c r="D308" s="146"/>
      <c r="E308" s="147"/>
      <c r="F308" s="148"/>
      <c r="G308" s="149"/>
      <c r="H308" s="146"/>
      <c r="I308" s="148"/>
      <c r="J308" s="146"/>
      <c r="K308" s="148"/>
      <c r="L308" s="149"/>
      <c r="M308" s="152">
        <f>+IF(K308="L-TF",IF(L308&lt;Resum!$AD$43,(L308*Resum!$AD$44),Resum!$AD$45),+IF(K308="L-TT",IF(L308&lt;Resum!$AD$47,(L308*Resum!$AD$48),Resum!$AD$49),0))
+IF(K308="A",0,+IF(L308&gt;Resum!$AB$53,Resum!$AD$53*(+IF(L308&gt;Resum!$AC$53,(Resum!$AC$53-Resum!$AB$53),(L308-Resum!$AB$53))),0)+IF(L308&gt;Resum!$AB$54,Resum!$AD$54*(+IF(L308&gt;Resum!$AC$54,(Resum!$AC$54-Resum!$AB$54),(L308-Resum!$AB$54))),0)+IF(L308&gt;Resum!$AB$55,Resum!$AD$55*(L308-Resum!$AB$55),0))</f>
        <v>0</v>
      </c>
      <c r="N308" s="151">
        <f t="shared" si="72"/>
        <v>0</v>
      </c>
      <c r="O308" s="152">
        <f>N308/Portada!$F$15</f>
        <v>0</v>
      </c>
      <c r="P308" s="23"/>
      <c r="Q308" s="23"/>
      <c r="R308" s="20"/>
      <c r="S308" s="94">
        <f t="shared" si="73"/>
        <v>0</v>
      </c>
      <c r="T308" s="20"/>
      <c r="U308" s="20"/>
      <c r="EC308" s="151">
        <f t="shared" si="74"/>
        <v>0</v>
      </c>
    </row>
    <row r="309" spans="1:133" x14ac:dyDescent="0.25">
      <c r="A309" s="34"/>
      <c r="B309" s="183" t="s">
        <v>534</v>
      </c>
      <c r="C309" s="140"/>
      <c r="D309" s="155"/>
      <c r="E309" s="156"/>
      <c r="F309" s="157"/>
      <c r="G309" s="158"/>
      <c r="H309" s="155"/>
      <c r="I309" s="157"/>
      <c r="J309" s="155"/>
      <c r="K309" s="157"/>
      <c r="L309" s="158"/>
      <c r="M309" s="152">
        <f>+IF(K309="L-TF",IF(L309&lt;Resum!$AD$43,(L309*Resum!$AD$44),Resum!$AD$45),+IF(K309="L-TT",IF(L309&lt;Resum!$AD$47,(L309*Resum!$AD$48),Resum!$AD$49),0))
+IF(K309="A",0,+IF(L309&gt;Resum!$AB$53,Resum!$AD$53*(+IF(L309&gt;Resum!$AC$53,(Resum!$AC$53-Resum!$AB$53),(L309-Resum!$AB$53))),0)+IF(L309&gt;Resum!$AB$54,Resum!$AD$54*(+IF(L309&gt;Resum!$AC$54,(Resum!$AC$54-Resum!$AB$54),(L309-Resum!$AB$54))),0)+IF(L309&gt;Resum!$AB$55,Resum!$AD$55*(L309-Resum!$AB$55),0))</f>
        <v>0</v>
      </c>
      <c r="N309" s="151">
        <f t="shared" si="72"/>
        <v>0</v>
      </c>
      <c r="O309" s="152">
        <f>N309/Portada!$F$15</f>
        <v>0</v>
      </c>
      <c r="P309" s="23"/>
      <c r="Q309" s="23"/>
      <c r="R309" s="20"/>
      <c r="S309" s="94">
        <f t="shared" si="73"/>
        <v>0</v>
      </c>
      <c r="T309" s="20"/>
      <c r="U309" s="20"/>
      <c r="EC309" s="151">
        <f t="shared" si="74"/>
        <v>0</v>
      </c>
    </row>
    <row r="310" spans="1:133" x14ac:dyDescent="0.25">
      <c r="A310" s="34"/>
      <c r="B310" s="177" t="s">
        <v>535</v>
      </c>
      <c r="C310" s="140"/>
      <c r="D310" s="178"/>
      <c r="E310" s="179"/>
      <c r="F310" s="180"/>
      <c r="G310" s="181"/>
      <c r="H310" s="178"/>
      <c r="I310" s="180"/>
      <c r="J310" s="178"/>
      <c r="K310" s="148"/>
      <c r="L310" s="181"/>
      <c r="M310" s="152">
        <f>+IF(K310="L-TF",IF(L310&lt;Resum!$AD$43,(L310*Resum!$AD$44),Resum!$AD$45),+IF(K310="L-TT",IF(L310&lt;Resum!$AD$47,(L310*Resum!$AD$48),Resum!$AD$49),0))
+IF(K310="A",0,+IF(L310&gt;Resum!$AB$53,Resum!$AD$53*(+IF(L310&gt;Resum!$AC$53,(Resum!$AC$53-Resum!$AB$53),(L310-Resum!$AB$53))),0)+IF(L310&gt;Resum!$AB$54,Resum!$AD$54*(+IF(L310&gt;Resum!$AC$54,(Resum!$AC$54-Resum!$AB$54),(L310-Resum!$AB$54))),0)+IF(L310&gt;Resum!$AB$55,Resum!$AD$55*(L310-Resum!$AB$55),0))</f>
        <v>0</v>
      </c>
      <c r="N310" s="175">
        <f t="shared" si="72"/>
        <v>0</v>
      </c>
      <c r="O310" s="176">
        <f>N310/Portada!$F$15</f>
        <v>0</v>
      </c>
      <c r="P310" s="23"/>
      <c r="Q310" s="23"/>
      <c r="R310" s="20"/>
      <c r="S310" s="94">
        <f t="shared" si="73"/>
        <v>0</v>
      </c>
      <c r="T310" s="20"/>
      <c r="U310" s="20"/>
      <c r="EC310" s="151">
        <f t="shared" si="74"/>
        <v>0</v>
      </c>
    </row>
    <row r="311" spans="1:133" ht="15.75" thickBot="1" x14ac:dyDescent="0.3">
      <c r="A311" s="34"/>
      <c r="B311" s="49"/>
      <c r="C311" s="133" t="str">
        <f>"TOTAL " &amp;" " &amp; B297 &amp; " " &amp; (C297)</f>
        <v>TOTAL  05.03. Segona unitat</v>
      </c>
      <c r="D311" s="134"/>
      <c r="E311" s="135"/>
      <c r="F311" s="135"/>
      <c r="G311" s="134"/>
      <c r="H311" s="134"/>
      <c r="I311" s="135"/>
      <c r="J311" s="134"/>
      <c r="K311" s="135"/>
      <c r="L311" s="134"/>
      <c r="M311" s="141"/>
      <c r="N311" s="136">
        <f>SUM(N298:N310)</f>
        <v>0</v>
      </c>
      <c r="O311" s="136">
        <f>SUM(O298:O310)</f>
        <v>0</v>
      </c>
      <c r="P311" s="40">
        <f>SUM(P298:P310)</f>
        <v>0</v>
      </c>
      <c r="Q311" s="40">
        <f>SUM(Q298:Q310)</f>
        <v>0</v>
      </c>
      <c r="R311" s="20"/>
      <c r="S311" s="40">
        <f>SUM(S298:S310)</f>
        <v>0</v>
      </c>
      <c r="T311" s="20"/>
      <c r="U311" s="20"/>
      <c r="EC311" s="136">
        <f>SUM(EC298:EC310)</f>
        <v>0</v>
      </c>
    </row>
    <row r="312" spans="1:133" x14ac:dyDescent="0.25">
      <c r="A312" s="20"/>
      <c r="B312" s="42" t="s">
        <v>0</v>
      </c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EC312" s="20"/>
    </row>
    <row r="313" spans="1:133" x14ac:dyDescent="0.25">
      <c r="A313" s="20"/>
      <c r="B313" s="41" t="s">
        <v>487</v>
      </c>
      <c r="C313" s="34" t="s">
        <v>488</v>
      </c>
      <c r="D313" s="38"/>
      <c r="E313" s="63"/>
      <c r="F313" s="63"/>
      <c r="G313" s="42"/>
      <c r="H313" s="42"/>
      <c r="I313" s="63"/>
      <c r="J313" s="42"/>
      <c r="K313" s="63"/>
      <c r="L313" s="42"/>
      <c r="M313" s="42"/>
      <c r="N313" s="42"/>
      <c r="O313" s="42"/>
      <c r="P313" s="42"/>
      <c r="Q313" s="42"/>
      <c r="R313" s="42"/>
      <c r="S313" s="42"/>
      <c r="T313" s="20"/>
      <c r="U313" s="20"/>
      <c r="EC313" s="42"/>
    </row>
    <row r="314" spans="1:133" x14ac:dyDescent="0.25">
      <c r="A314" s="34"/>
      <c r="B314" s="160" t="s">
        <v>489</v>
      </c>
      <c r="C314" s="161" t="s">
        <v>493</v>
      </c>
      <c r="D314" s="162"/>
      <c r="E314" s="163"/>
      <c r="F314" s="164"/>
      <c r="G314" s="165"/>
      <c r="H314" s="162"/>
      <c r="I314" s="164"/>
      <c r="J314" s="162"/>
      <c r="K314" s="164"/>
      <c r="L314" s="165"/>
      <c r="M314" s="168">
        <f>+IF(K314="L-TF",IF(L314&lt;Resum!$AD$43,(L314*Resum!$AD$44),Resum!$AD$45),+IF(K314="L-TT",IF(L314&lt;Resum!$AD$47,(L314*Resum!$AD$48),Resum!$AD$49),0))
+IF(K314="A",0,+IF(L314&gt;Resum!$AB$53,Resum!$AD$53*(+IF(L314&gt;Resum!$AC$53,(Resum!$AC$53-Resum!$AB$53),(L314-Resum!$AB$53))),0)+IF(L314&gt;Resum!$AB$54,Resum!$AD$54*(+IF(L314&gt;Resum!$AC$54,(Resum!$AC$54-Resum!$AB$54),(L314-Resum!$AB$54))),0)+IF(L314&gt;Resum!$AB$55,Resum!$AD$55*(L314-Resum!$AB$55),0))</f>
        <v>0</v>
      </c>
      <c r="N314" s="167">
        <f t="shared" ref="N314:N321" si="75">(IF(G314=0,1,G314)*IF(I314=0,1,I314)*L314 )+M314*IF(G314=0,1,G314)*IF(I314=0,1,I314)</f>
        <v>0</v>
      </c>
      <c r="O314" s="168">
        <f>N314/Portada!$F$15</f>
        <v>0</v>
      </c>
      <c r="P314" s="23"/>
      <c r="Q314" s="23"/>
      <c r="R314" s="20"/>
      <c r="S314" s="94">
        <f t="shared" ref="S314:S321" si="76">M314*IF(G314=0,1,G314)*IF(I314=0,1,I314)</f>
        <v>0</v>
      </c>
      <c r="T314" s="20"/>
      <c r="U314" s="20"/>
      <c r="EC314" s="167">
        <f>(IF(G314=0,1,G314)*IF(I314=0,1,I314)*L314 )+M314*IF(G314=0,1,G314)*IF(I314=0,1,I314)</f>
        <v>0</v>
      </c>
    </row>
    <row r="315" spans="1:133" x14ac:dyDescent="0.25">
      <c r="B315" s="183" t="s">
        <v>490</v>
      </c>
      <c r="C315" s="184" t="s">
        <v>494</v>
      </c>
      <c r="D315" s="155"/>
      <c r="E315" s="156"/>
      <c r="F315" s="157"/>
      <c r="G315" s="158"/>
      <c r="H315" s="155"/>
      <c r="I315" s="157"/>
      <c r="J315" s="155"/>
      <c r="K315" s="157"/>
      <c r="L315" s="158"/>
      <c r="M315" s="152">
        <f>+IF(K315="L-TF",IF(L315&lt;Resum!$AD$43,(L315*Resum!$AD$44),Resum!$AD$45),+IF(K315="L-TT",IF(L315&lt;Resum!$AD$47,(L315*Resum!$AD$48),Resum!$AD$49),0))
+IF(K315="A",0,+IF(L315&gt;Resum!$AB$53,Resum!$AD$53*(+IF(L315&gt;Resum!$AC$53,(Resum!$AC$53-Resum!$AB$53),(L315-Resum!$AB$53))),0)+IF(L315&gt;Resum!$AB$54,Resum!$AD$54*(+IF(L315&gt;Resum!$AC$54,(Resum!$AC$54-Resum!$AB$54),(L315-Resum!$AB$54))),0)+IF(L315&gt;Resum!$AB$55,Resum!$AD$55*(L315-Resum!$AB$55),0))</f>
        <v>0</v>
      </c>
      <c r="N315" s="151">
        <f t="shared" si="75"/>
        <v>0</v>
      </c>
      <c r="O315" s="152">
        <f>N315/Portada!$F$15</f>
        <v>0</v>
      </c>
      <c r="P315" s="23"/>
      <c r="Q315" s="23"/>
      <c r="R315" s="20"/>
      <c r="S315" s="94">
        <f t="shared" si="76"/>
        <v>0</v>
      </c>
      <c r="T315" s="20"/>
      <c r="U315" s="20"/>
      <c r="EC315" s="151">
        <f t="shared" ref="EC315:EC321" si="77">(IF(G315=0,1,G315)*IF(I315=0,1,I315)*L315 )+M315*IF(G315=0,1,G315)*IF(I315=0,1,I315)</f>
        <v>0</v>
      </c>
    </row>
    <row r="316" spans="1:133" x14ac:dyDescent="0.25">
      <c r="A316" s="34"/>
      <c r="B316" s="144" t="s">
        <v>491</v>
      </c>
      <c r="C316" s="145" t="s">
        <v>495</v>
      </c>
      <c r="D316" s="146"/>
      <c r="E316" s="147"/>
      <c r="F316" s="148"/>
      <c r="G316" s="149"/>
      <c r="H316" s="146"/>
      <c r="I316" s="148"/>
      <c r="J316" s="146"/>
      <c r="K316" s="148"/>
      <c r="L316" s="149"/>
      <c r="M316" s="152">
        <f>+IF(K316="L-TF",IF(L316&lt;Resum!$AD$43,(L316*Resum!$AD$44),Resum!$AD$45),+IF(K316="L-TT",IF(L316&lt;Resum!$AD$47,(L316*Resum!$AD$48),Resum!$AD$49),0))
+IF(K316="A",0,+IF(L316&gt;Resum!$AB$53,Resum!$AD$53*(+IF(L316&gt;Resum!$AC$53,(Resum!$AC$53-Resum!$AB$53),(L316-Resum!$AB$53))),0)+IF(L316&gt;Resum!$AB$54,Resum!$AD$54*(+IF(L316&gt;Resum!$AC$54,(Resum!$AC$54-Resum!$AB$54),(L316-Resum!$AB$54))),0)+IF(L316&gt;Resum!$AB$55,Resum!$AD$55*(L316-Resum!$AB$55),0))</f>
        <v>0</v>
      </c>
      <c r="N316" s="151">
        <f t="shared" si="75"/>
        <v>0</v>
      </c>
      <c r="O316" s="152">
        <f>N316/Portada!$F$15</f>
        <v>0</v>
      </c>
      <c r="P316" s="23"/>
      <c r="Q316" s="23"/>
      <c r="R316" s="20"/>
      <c r="S316" s="94">
        <f t="shared" si="76"/>
        <v>0</v>
      </c>
      <c r="T316" s="20"/>
      <c r="U316" s="20"/>
      <c r="EC316" s="151">
        <f t="shared" si="77"/>
        <v>0</v>
      </c>
    </row>
    <row r="317" spans="1:133" x14ac:dyDescent="0.25">
      <c r="A317" s="34"/>
      <c r="B317" s="183" t="s">
        <v>492</v>
      </c>
      <c r="C317" s="184" t="s">
        <v>496</v>
      </c>
      <c r="D317" s="155"/>
      <c r="E317" s="156"/>
      <c r="F317" s="157"/>
      <c r="G317" s="158"/>
      <c r="H317" s="155"/>
      <c r="I317" s="157"/>
      <c r="J317" s="155"/>
      <c r="K317" s="157"/>
      <c r="L317" s="158"/>
      <c r="M317" s="152">
        <f>+IF(K317="L-TF",IF(L317&lt;Resum!$AD$43,(L317*Resum!$AD$44),Resum!$AD$45),+IF(K317="L-TT",IF(L317&lt;Resum!$AD$47,(L317*Resum!$AD$48),Resum!$AD$49),0))
+IF(K317="A",0,+IF(L317&gt;Resum!$AB$53,Resum!$AD$53*(+IF(L317&gt;Resum!$AC$53,(Resum!$AC$53-Resum!$AB$53),(L317-Resum!$AB$53))),0)+IF(L317&gt;Resum!$AB$54,Resum!$AD$54*(+IF(L317&gt;Resum!$AC$54,(Resum!$AC$54-Resum!$AB$54),(L317-Resum!$AB$54))),0)+IF(L317&gt;Resum!$AB$55,Resum!$AD$55*(L317-Resum!$AB$55),0))</f>
        <v>0</v>
      </c>
      <c r="N317" s="151">
        <f t="shared" si="75"/>
        <v>0</v>
      </c>
      <c r="O317" s="152">
        <f>N317/Portada!$F$15</f>
        <v>0</v>
      </c>
      <c r="P317" s="23"/>
      <c r="Q317" s="23"/>
      <c r="R317" s="20"/>
      <c r="S317" s="94">
        <f t="shared" si="76"/>
        <v>0</v>
      </c>
      <c r="T317" s="20"/>
      <c r="U317" s="20"/>
      <c r="EC317" s="151">
        <f t="shared" si="77"/>
        <v>0</v>
      </c>
    </row>
    <row r="318" spans="1:133" x14ac:dyDescent="0.25">
      <c r="A318" s="34"/>
      <c r="B318" s="144" t="s">
        <v>536</v>
      </c>
      <c r="C318" s="145" t="s">
        <v>497</v>
      </c>
      <c r="D318" s="146"/>
      <c r="E318" s="147"/>
      <c r="F318" s="148"/>
      <c r="G318" s="149"/>
      <c r="H318" s="146"/>
      <c r="I318" s="148"/>
      <c r="J318" s="146"/>
      <c r="K318" s="148"/>
      <c r="L318" s="149"/>
      <c r="M318" s="152">
        <f>+IF(K318="L-TF",IF(L318&lt;Resum!$AD$43,(L318*Resum!$AD$44),Resum!$AD$45),+IF(K318="L-TT",IF(L318&lt;Resum!$AD$47,(L318*Resum!$AD$48),Resum!$AD$49),0))
+IF(K318="A",0,+IF(L318&gt;Resum!$AB$53,Resum!$AD$53*(+IF(L318&gt;Resum!$AC$53,(Resum!$AC$53-Resum!$AB$53),(L318-Resum!$AB$53))),0)+IF(L318&gt;Resum!$AB$54,Resum!$AD$54*(+IF(L318&gt;Resum!$AC$54,(Resum!$AC$54-Resum!$AB$54),(L318-Resum!$AB$54))),0)+IF(L318&gt;Resum!$AB$55,Resum!$AD$55*(L318-Resum!$AB$55),0))</f>
        <v>0</v>
      </c>
      <c r="N318" s="151">
        <f t="shared" si="75"/>
        <v>0</v>
      </c>
      <c r="O318" s="152">
        <f>N318/Portada!$F$15</f>
        <v>0</v>
      </c>
      <c r="P318" s="23"/>
      <c r="Q318" s="23"/>
      <c r="R318" s="20"/>
      <c r="S318" s="94">
        <f t="shared" si="76"/>
        <v>0</v>
      </c>
      <c r="T318" s="20"/>
      <c r="U318" s="20"/>
      <c r="EC318" s="151">
        <f t="shared" si="77"/>
        <v>0</v>
      </c>
    </row>
    <row r="319" spans="1:133" x14ac:dyDescent="0.25">
      <c r="A319" s="34"/>
      <c r="B319" s="183" t="s">
        <v>537</v>
      </c>
      <c r="C319" s="184" t="s">
        <v>498</v>
      </c>
      <c r="D319" s="155"/>
      <c r="E319" s="156"/>
      <c r="F319" s="157"/>
      <c r="G319" s="158"/>
      <c r="H319" s="155"/>
      <c r="I319" s="157"/>
      <c r="J319" s="155"/>
      <c r="K319" s="157"/>
      <c r="L319" s="158"/>
      <c r="M319" s="152">
        <f>+IF(K319="L-TF",IF(L319&lt;Resum!$AD$43,(L319*Resum!$AD$44),Resum!$AD$45),+IF(K319="L-TT",IF(L319&lt;Resum!$AD$47,(L319*Resum!$AD$48),Resum!$AD$49),0))
+IF(K319="A",0,+IF(L319&gt;Resum!$AB$53,Resum!$AD$53*(+IF(L319&gt;Resum!$AC$53,(Resum!$AC$53-Resum!$AB$53),(L319-Resum!$AB$53))),0)+IF(L319&gt;Resum!$AB$54,Resum!$AD$54*(+IF(L319&gt;Resum!$AC$54,(Resum!$AC$54-Resum!$AB$54),(L319-Resum!$AB$54))),0)+IF(L319&gt;Resum!$AB$55,Resum!$AD$55*(L319-Resum!$AB$55),0))</f>
        <v>0</v>
      </c>
      <c r="N319" s="151">
        <f t="shared" si="75"/>
        <v>0</v>
      </c>
      <c r="O319" s="152">
        <f>N319/Portada!$F$15</f>
        <v>0</v>
      </c>
      <c r="P319" s="23"/>
      <c r="Q319" s="23"/>
      <c r="R319" s="20"/>
      <c r="S319" s="94">
        <f t="shared" si="76"/>
        <v>0</v>
      </c>
      <c r="T319" s="20"/>
      <c r="U319" s="20"/>
      <c r="EC319" s="151">
        <f t="shared" si="77"/>
        <v>0</v>
      </c>
    </row>
    <row r="320" spans="1:133" x14ac:dyDescent="0.25">
      <c r="A320" s="34"/>
      <c r="B320" s="144" t="s">
        <v>500</v>
      </c>
      <c r="C320" s="140"/>
      <c r="D320" s="146"/>
      <c r="E320" s="147"/>
      <c r="F320" s="148"/>
      <c r="G320" s="149"/>
      <c r="H320" s="146"/>
      <c r="I320" s="148"/>
      <c r="J320" s="146"/>
      <c r="K320" s="148"/>
      <c r="L320" s="149"/>
      <c r="M320" s="152">
        <f>+IF(K320="L-TF",IF(L320&lt;Resum!$AD$43,(L320*Resum!$AD$44),Resum!$AD$45),+IF(K320="L-TT",IF(L320&lt;Resum!$AD$47,(L320*Resum!$AD$48),Resum!$AD$49),0))
+IF(K320="A",0,+IF(L320&gt;Resum!$AB$53,Resum!$AD$53*(+IF(L320&gt;Resum!$AC$53,(Resum!$AC$53-Resum!$AB$53),(L320-Resum!$AB$53))),0)+IF(L320&gt;Resum!$AB$54,Resum!$AD$54*(+IF(L320&gt;Resum!$AC$54,(Resum!$AC$54-Resum!$AB$54),(L320-Resum!$AB$54))),0)+IF(L320&gt;Resum!$AB$55,Resum!$AD$55*(L320-Resum!$AB$55),0))</f>
        <v>0</v>
      </c>
      <c r="N320" s="151">
        <f t="shared" si="75"/>
        <v>0</v>
      </c>
      <c r="O320" s="152">
        <f>N320/Portada!$F$15</f>
        <v>0</v>
      </c>
      <c r="P320" s="23"/>
      <c r="Q320" s="23"/>
      <c r="R320" s="20"/>
      <c r="S320" s="94">
        <f t="shared" si="76"/>
        <v>0</v>
      </c>
      <c r="T320" s="20"/>
      <c r="U320" s="20"/>
      <c r="EC320" s="151">
        <f t="shared" si="77"/>
        <v>0</v>
      </c>
    </row>
    <row r="321" spans="1:133" x14ac:dyDescent="0.25">
      <c r="A321" s="34"/>
      <c r="B321" s="183" t="s">
        <v>499</v>
      </c>
      <c r="C321" s="140"/>
      <c r="D321" s="155"/>
      <c r="E321" s="156"/>
      <c r="F321" s="157"/>
      <c r="G321" s="158"/>
      <c r="H321" s="155"/>
      <c r="I321" s="157"/>
      <c r="J321" s="155"/>
      <c r="K321" s="157"/>
      <c r="L321" s="158"/>
      <c r="M321" s="152">
        <f>+IF(K321="L-TF",IF(L321&lt;Resum!$AD$43,(L321*Resum!$AD$44),Resum!$AD$45),+IF(K321="L-TT",IF(L321&lt;Resum!$AD$47,(L321*Resum!$AD$48),Resum!$AD$49),0))
+IF(K321="A",0,+IF(L321&gt;Resum!$AB$53,Resum!$AD$53*(+IF(L321&gt;Resum!$AC$53,(Resum!$AC$53-Resum!$AB$53),(L321-Resum!$AB$53))),0)+IF(L321&gt;Resum!$AB$54,Resum!$AD$54*(+IF(L321&gt;Resum!$AC$54,(Resum!$AC$54-Resum!$AB$54),(L321-Resum!$AB$54))),0)+IF(L321&gt;Resum!$AB$55,Resum!$AD$55*(L321-Resum!$AB$55),0))</f>
        <v>0</v>
      </c>
      <c r="N321" s="151">
        <f t="shared" si="75"/>
        <v>0</v>
      </c>
      <c r="O321" s="152">
        <f>N321/Portada!$F$15</f>
        <v>0</v>
      </c>
      <c r="P321" s="23"/>
      <c r="Q321" s="23"/>
      <c r="R321" s="20"/>
      <c r="S321" s="94">
        <f t="shared" si="76"/>
        <v>0</v>
      </c>
      <c r="T321" s="20"/>
      <c r="U321" s="20"/>
      <c r="EC321" s="151">
        <f t="shared" si="77"/>
        <v>0</v>
      </c>
    </row>
    <row r="322" spans="1:133" ht="15.75" thickBot="1" x14ac:dyDescent="0.3">
      <c r="A322" s="34"/>
      <c r="B322" s="49"/>
      <c r="C322" s="133" t="str">
        <f>"TOTAL " &amp;" " &amp; B313 &amp; " " &amp; (C313)</f>
        <v>TOTAL  05.04. Personal UM / Plató</v>
      </c>
      <c r="D322" s="134"/>
      <c r="E322" s="135"/>
      <c r="F322" s="135"/>
      <c r="G322" s="134"/>
      <c r="H322" s="134"/>
      <c r="I322" s="135"/>
      <c r="J322" s="134"/>
      <c r="K322" s="135"/>
      <c r="L322" s="134"/>
      <c r="M322" s="141"/>
      <c r="N322" s="136">
        <f>SUM(N314:N321)</f>
        <v>0</v>
      </c>
      <c r="O322" s="136">
        <f>SUM(O314:O321)</f>
        <v>0</v>
      </c>
      <c r="P322" s="40">
        <f>SUM(P314:P321)</f>
        <v>0</v>
      </c>
      <c r="Q322" s="40">
        <f>SUM(Q314:Q321)</f>
        <v>0</v>
      </c>
      <c r="R322" s="20"/>
      <c r="S322" s="40">
        <f>SUM(S314:S321)</f>
        <v>0</v>
      </c>
      <c r="T322" s="20"/>
      <c r="U322" s="20"/>
      <c r="EC322" s="136">
        <f>SUM(EC314:EC321)</f>
        <v>0</v>
      </c>
    </row>
    <row r="323" spans="1:133" x14ac:dyDescent="0.25">
      <c r="A323" s="20"/>
      <c r="B323" s="49"/>
      <c r="C323" s="68" t="s">
        <v>242</v>
      </c>
      <c r="D323" s="69" t="str">
        <f>C274</f>
        <v>CAPÍTOL 05.-Serveis tècnics / Explotació</v>
      </c>
      <c r="E323" s="62"/>
      <c r="F323" s="62"/>
      <c r="G323" s="43"/>
      <c r="H323" s="43"/>
      <c r="I323" s="71"/>
      <c r="J323" s="43"/>
      <c r="K323" s="71"/>
      <c r="L323" s="43"/>
      <c r="M323" s="43"/>
      <c r="N323" s="44">
        <f>(N285+N295+N311+N322)</f>
        <v>0</v>
      </c>
      <c r="O323" s="44">
        <f>(O285+O295+O311+O322)</f>
        <v>0</v>
      </c>
      <c r="P323" s="44">
        <f>(P285+P295+P311+P322)</f>
        <v>0</v>
      </c>
      <c r="Q323" s="44">
        <f>(Q285+Q295+Q311+Q322)</f>
        <v>0</v>
      </c>
      <c r="R323" s="42"/>
      <c r="S323" s="44">
        <f>(S285+S295+S311+S322)</f>
        <v>0</v>
      </c>
      <c r="T323" s="20"/>
      <c r="U323" s="20"/>
      <c r="EC323" s="44">
        <f>(EC285+EC295+EC311+EC322)</f>
        <v>0</v>
      </c>
    </row>
    <row r="324" spans="1:133" x14ac:dyDescent="0.25">
      <c r="A324" s="20"/>
      <c r="R324" s="42"/>
      <c r="S324" s="42"/>
      <c r="T324" s="20"/>
      <c r="U324" s="20"/>
    </row>
    <row r="325" spans="1:133" ht="18.75" x14ac:dyDescent="0.3">
      <c r="A325" s="20"/>
      <c r="B325" s="54"/>
      <c r="C325" s="45" t="s">
        <v>287</v>
      </c>
      <c r="D325" s="46"/>
      <c r="E325" s="64"/>
      <c r="F325" s="64"/>
      <c r="G325" s="46"/>
      <c r="H325" s="46"/>
      <c r="I325" s="64"/>
      <c r="J325" s="46"/>
      <c r="K325" s="64"/>
      <c r="L325" s="46"/>
      <c r="M325" s="46"/>
      <c r="N325" s="46"/>
      <c r="O325" s="46"/>
      <c r="P325" s="46"/>
      <c r="Q325" s="46"/>
      <c r="R325" s="42"/>
      <c r="S325" s="42"/>
      <c r="T325" s="20"/>
      <c r="U325" s="20"/>
      <c r="EC325" s="46"/>
    </row>
    <row r="326" spans="1:133" x14ac:dyDescent="0.25">
      <c r="A326" s="20"/>
      <c r="B326" s="42" t="s">
        <v>0</v>
      </c>
      <c r="C326" s="9"/>
      <c r="D326" s="46"/>
      <c r="E326" s="64"/>
      <c r="F326" s="64"/>
      <c r="G326" s="46"/>
      <c r="H326" s="46"/>
      <c r="I326" s="64"/>
      <c r="J326" s="46"/>
      <c r="K326" s="64"/>
      <c r="L326" s="46"/>
      <c r="M326" s="46"/>
      <c r="N326" s="46"/>
      <c r="O326" s="46"/>
      <c r="P326" s="46"/>
      <c r="Q326" s="46"/>
      <c r="R326" s="42"/>
      <c r="S326" s="42"/>
      <c r="T326" s="20"/>
      <c r="U326" s="20"/>
      <c r="EC326" s="46"/>
    </row>
    <row r="327" spans="1:133" x14ac:dyDescent="0.25">
      <c r="A327" s="20"/>
      <c r="B327" s="41" t="s">
        <v>146</v>
      </c>
      <c r="C327" s="34" t="s">
        <v>288</v>
      </c>
      <c r="D327" s="46"/>
      <c r="E327" s="64"/>
      <c r="F327" s="64"/>
      <c r="G327" s="46"/>
      <c r="H327" s="46"/>
      <c r="I327" s="64"/>
      <c r="J327" s="46"/>
      <c r="K327" s="64"/>
      <c r="L327" s="46"/>
      <c r="M327" s="46"/>
      <c r="N327" s="46"/>
      <c r="O327" s="46"/>
      <c r="P327" s="46"/>
      <c r="Q327" s="46"/>
      <c r="R327" s="42"/>
      <c r="S327" s="42"/>
      <c r="T327" s="20"/>
      <c r="U327" s="20"/>
      <c r="EC327" s="46"/>
    </row>
    <row r="328" spans="1:133" x14ac:dyDescent="0.25">
      <c r="A328" s="34"/>
      <c r="B328" s="161" t="s">
        <v>148</v>
      </c>
      <c r="C328" s="161" t="s">
        <v>289</v>
      </c>
      <c r="D328" s="162"/>
      <c r="E328" s="163"/>
      <c r="F328" s="164"/>
      <c r="G328" s="165"/>
      <c r="H328" s="162"/>
      <c r="I328" s="164"/>
      <c r="J328" s="162"/>
      <c r="K328" s="191"/>
      <c r="L328" s="165"/>
      <c r="M328" s="168"/>
      <c r="N328" s="167">
        <f t="shared" ref="N328:N334" si="78">(IF(G328=0,1,G328)*IF(I328=0,1,I328)*L328 )+M328*IF(G328=0,1,G328)*IF(I328=0,1,I328)</f>
        <v>0</v>
      </c>
      <c r="O328" s="168">
        <f>N328/Portada!$F$15</f>
        <v>0</v>
      </c>
      <c r="P328" s="23"/>
      <c r="Q328" s="23"/>
      <c r="R328" s="20"/>
      <c r="S328" s="94">
        <f t="shared" ref="S328:S334" si="79">M328*IF(G328=0,1,G328)*IF(I328=0,1,I328)</f>
        <v>0</v>
      </c>
      <c r="T328" s="20"/>
      <c r="U328" s="20"/>
      <c r="EC328" s="167">
        <f>(IF(G328=0,1,G328)*IF(I328=0,1,I328)*L328 )+M328*IF(G328=0,1,G328)*IF(I328=0,1,I328)</f>
        <v>0</v>
      </c>
    </row>
    <row r="329" spans="1:133" x14ac:dyDescent="0.25">
      <c r="B329" s="184" t="s">
        <v>395</v>
      </c>
      <c r="C329" s="184" t="s">
        <v>290</v>
      </c>
      <c r="D329" s="155"/>
      <c r="E329" s="156"/>
      <c r="F329" s="157"/>
      <c r="G329" s="158"/>
      <c r="H329" s="155"/>
      <c r="I329" s="157"/>
      <c r="J329" s="155"/>
      <c r="K329" s="192"/>
      <c r="L329" s="158"/>
      <c r="M329" s="152"/>
      <c r="N329" s="151">
        <f t="shared" si="78"/>
        <v>0</v>
      </c>
      <c r="O329" s="152">
        <f>N329/Portada!$F$15</f>
        <v>0</v>
      </c>
      <c r="P329" s="23"/>
      <c r="Q329" s="23"/>
      <c r="R329" s="20"/>
      <c r="S329" s="94">
        <f t="shared" si="79"/>
        <v>0</v>
      </c>
      <c r="T329" s="20"/>
      <c r="U329" s="20"/>
      <c r="EC329" s="151">
        <f t="shared" ref="EC329:EC334" si="80">(IF(G329=0,1,G329)*IF(I329=0,1,I329)*L329 )+M329*IF(G329=0,1,G329)*IF(I329=0,1,I329)</f>
        <v>0</v>
      </c>
    </row>
    <row r="330" spans="1:133" x14ac:dyDescent="0.25">
      <c r="A330" s="34"/>
      <c r="B330" s="145" t="s">
        <v>396</v>
      </c>
      <c r="C330" s="145" t="s">
        <v>103</v>
      </c>
      <c r="D330" s="146"/>
      <c r="E330" s="147"/>
      <c r="F330" s="148"/>
      <c r="G330" s="149"/>
      <c r="H330" s="146"/>
      <c r="I330" s="148"/>
      <c r="J330" s="146"/>
      <c r="K330" s="193"/>
      <c r="L330" s="149"/>
      <c r="M330" s="152"/>
      <c r="N330" s="151">
        <f t="shared" si="78"/>
        <v>0</v>
      </c>
      <c r="O330" s="152">
        <f>N330/Portada!$F$15</f>
        <v>0</v>
      </c>
      <c r="P330" s="23"/>
      <c r="Q330" s="23"/>
      <c r="R330" s="20"/>
      <c r="S330" s="94">
        <f t="shared" si="79"/>
        <v>0</v>
      </c>
      <c r="T330" s="20"/>
      <c r="U330" s="20"/>
      <c r="EC330" s="151">
        <f t="shared" si="80"/>
        <v>0</v>
      </c>
    </row>
    <row r="331" spans="1:133" x14ac:dyDescent="0.25">
      <c r="A331" s="34"/>
      <c r="B331" s="184" t="s">
        <v>149</v>
      </c>
      <c r="C331" s="184" t="s">
        <v>104</v>
      </c>
      <c r="D331" s="155"/>
      <c r="E331" s="156"/>
      <c r="F331" s="157"/>
      <c r="G331" s="158"/>
      <c r="H331" s="155"/>
      <c r="I331" s="157"/>
      <c r="J331" s="155"/>
      <c r="K331" s="192"/>
      <c r="L331" s="158"/>
      <c r="M331" s="152"/>
      <c r="N331" s="151">
        <f t="shared" si="78"/>
        <v>0</v>
      </c>
      <c r="O331" s="152">
        <f>N331/Portada!$F$15</f>
        <v>0</v>
      </c>
      <c r="P331" s="23"/>
      <c r="Q331" s="23"/>
      <c r="R331" s="20"/>
      <c r="S331" s="94">
        <f t="shared" si="79"/>
        <v>0</v>
      </c>
      <c r="T331" s="20"/>
      <c r="U331" s="20"/>
      <c r="EC331" s="151">
        <f t="shared" si="80"/>
        <v>0</v>
      </c>
    </row>
    <row r="332" spans="1:133" x14ac:dyDescent="0.25">
      <c r="A332" s="34"/>
      <c r="B332" s="145" t="s">
        <v>151</v>
      </c>
      <c r="C332" s="145" t="s">
        <v>291</v>
      </c>
      <c r="D332" s="146"/>
      <c r="E332" s="147"/>
      <c r="F332" s="148"/>
      <c r="G332" s="149"/>
      <c r="H332" s="146"/>
      <c r="I332" s="148"/>
      <c r="J332" s="146"/>
      <c r="K332" s="193"/>
      <c r="L332" s="149"/>
      <c r="M332" s="152"/>
      <c r="N332" s="151">
        <f t="shared" si="78"/>
        <v>0</v>
      </c>
      <c r="O332" s="152">
        <f>N332/Portada!$F$15</f>
        <v>0</v>
      </c>
      <c r="P332" s="23"/>
      <c r="Q332" s="23"/>
      <c r="R332" s="20"/>
      <c r="S332" s="94">
        <f t="shared" si="79"/>
        <v>0</v>
      </c>
      <c r="T332" s="20"/>
      <c r="U332" s="20"/>
      <c r="EC332" s="151">
        <f t="shared" si="80"/>
        <v>0</v>
      </c>
    </row>
    <row r="333" spans="1:133" x14ac:dyDescent="0.25">
      <c r="A333" s="34"/>
      <c r="B333" s="184" t="s">
        <v>153</v>
      </c>
      <c r="C333" s="137"/>
      <c r="D333" s="155"/>
      <c r="E333" s="156"/>
      <c r="F333" s="157"/>
      <c r="G333" s="158"/>
      <c r="H333" s="155"/>
      <c r="I333" s="157"/>
      <c r="J333" s="155"/>
      <c r="K333" s="192"/>
      <c r="L333" s="158"/>
      <c r="M333" s="152"/>
      <c r="N333" s="151">
        <f t="shared" si="78"/>
        <v>0</v>
      </c>
      <c r="O333" s="152">
        <f>N333/Portada!$F$15</f>
        <v>0</v>
      </c>
      <c r="P333" s="23"/>
      <c r="Q333" s="23"/>
      <c r="R333" s="20"/>
      <c r="S333" s="94">
        <f t="shared" si="79"/>
        <v>0</v>
      </c>
      <c r="T333" s="20"/>
      <c r="U333" s="20"/>
      <c r="EC333" s="151">
        <f t="shared" si="80"/>
        <v>0</v>
      </c>
    </row>
    <row r="334" spans="1:133" x14ac:dyDescent="0.25">
      <c r="A334" s="34"/>
      <c r="B334" s="145" t="s">
        <v>154</v>
      </c>
      <c r="C334" s="200"/>
      <c r="D334" s="146"/>
      <c r="E334" s="147"/>
      <c r="F334" s="148"/>
      <c r="G334" s="149"/>
      <c r="H334" s="146"/>
      <c r="I334" s="148"/>
      <c r="J334" s="146"/>
      <c r="K334" s="193"/>
      <c r="L334" s="149"/>
      <c r="M334" s="152"/>
      <c r="N334" s="151">
        <f t="shared" si="78"/>
        <v>0</v>
      </c>
      <c r="O334" s="152">
        <f>N334/Portada!$F$15</f>
        <v>0</v>
      </c>
      <c r="P334" s="23"/>
      <c r="Q334" s="23"/>
      <c r="R334" s="20"/>
      <c r="S334" s="94">
        <f t="shared" si="79"/>
        <v>0</v>
      </c>
      <c r="T334" s="20"/>
      <c r="U334" s="20"/>
      <c r="EC334" s="151">
        <f t="shared" si="80"/>
        <v>0</v>
      </c>
    </row>
    <row r="335" spans="1:133" ht="15.75" thickBot="1" x14ac:dyDescent="0.3">
      <c r="A335" s="34"/>
      <c r="B335" s="48"/>
      <c r="C335" s="133" t="str">
        <f>"TOTAL " &amp;" " &amp; B327 &amp; " " &amp; (C327)</f>
        <v>TOTAL  06.01. Decorats</v>
      </c>
      <c r="D335" s="134"/>
      <c r="E335" s="135"/>
      <c r="F335" s="135"/>
      <c r="G335" s="134"/>
      <c r="H335" s="134"/>
      <c r="I335" s="135"/>
      <c r="J335" s="134"/>
      <c r="K335" s="135"/>
      <c r="L335" s="134"/>
      <c r="M335" s="141"/>
      <c r="N335" s="136">
        <f>SUM(N328:N334)</f>
        <v>0</v>
      </c>
      <c r="O335" s="136">
        <f>SUM(O328:O334)</f>
        <v>0</v>
      </c>
      <c r="P335" s="40">
        <f>SUM(P328:P334)</f>
        <v>0</v>
      </c>
      <c r="Q335" s="40">
        <f>SUM(Q328:Q334)</f>
        <v>0</v>
      </c>
      <c r="R335" s="20"/>
      <c r="S335" s="40">
        <f>SUM(S328:S334)</f>
        <v>0</v>
      </c>
      <c r="T335" s="20"/>
      <c r="U335" s="20"/>
      <c r="EC335" s="136">
        <f>SUM(EC328:EC334)</f>
        <v>0</v>
      </c>
    </row>
    <row r="336" spans="1:133" x14ac:dyDescent="0.25">
      <c r="A336" s="20"/>
      <c r="B336" s="42" t="s">
        <v>0</v>
      </c>
      <c r="C336" s="50"/>
      <c r="D336" s="42"/>
      <c r="E336" s="63"/>
      <c r="F336" s="66"/>
      <c r="G336" s="51"/>
      <c r="H336" s="51"/>
      <c r="I336" s="66"/>
      <c r="J336" s="51"/>
      <c r="K336" s="66"/>
      <c r="L336" s="51"/>
      <c r="M336" s="51"/>
      <c r="N336" s="51"/>
      <c r="O336" s="42"/>
      <c r="P336" s="42"/>
      <c r="Q336" s="42"/>
      <c r="R336" s="42"/>
      <c r="S336" s="42"/>
      <c r="T336" s="20"/>
      <c r="U336" s="20"/>
      <c r="EC336" s="51"/>
    </row>
    <row r="337" spans="1:133" x14ac:dyDescent="0.25">
      <c r="A337" s="20"/>
      <c r="B337" s="41" t="s">
        <v>156</v>
      </c>
      <c r="C337" s="34" t="s">
        <v>106</v>
      </c>
      <c r="D337" s="46"/>
      <c r="E337" s="64"/>
      <c r="F337" s="64"/>
      <c r="G337" s="46"/>
      <c r="H337" s="46"/>
      <c r="I337" s="64"/>
      <c r="J337" s="46"/>
      <c r="K337" s="64"/>
      <c r="L337" s="46"/>
      <c r="M337" s="46"/>
      <c r="N337" s="46"/>
      <c r="O337" s="42"/>
      <c r="P337" s="42"/>
      <c r="Q337" s="42"/>
      <c r="R337" s="42"/>
      <c r="S337" s="42"/>
      <c r="T337" s="20"/>
      <c r="U337" s="20"/>
      <c r="EC337" s="46"/>
    </row>
    <row r="338" spans="1:133" x14ac:dyDescent="0.25">
      <c r="A338" s="34"/>
      <c r="B338" s="161" t="s">
        <v>158</v>
      </c>
      <c r="C338" s="161" t="s">
        <v>292</v>
      </c>
      <c r="D338" s="162"/>
      <c r="E338" s="163"/>
      <c r="F338" s="164"/>
      <c r="G338" s="165"/>
      <c r="H338" s="162"/>
      <c r="I338" s="164"/>
      <c r="J338" s="162"/>
      <c r="K338" s="191"/>
      <c r="L338" s="165"/>
      <c r="M338" s="168"/>
      <c r="N338" s="167">
        <f t="shared" ref="N338:N344" si="81">(IF(G338=0,1,G338)*IF(I338=0,1,I338)*L338 )+M338*IF(G338=0,1,G338)*IF(I338=0,1,I338)</f>
        <v>0</v>
      </c>
      <c r="O338" s="168">
        <f>N338/Portada!$F$15</f>
        <v>0</v>
      </c>
      <c r="P338" s="23"/>
      <c r="Q338" s="23"/>
      <c r="R338" s="20"/>
      <c r="S338" s="94">
        <f t="shared" ref="S338:S344" si="82">M338*IF(G338=0,1,G338)*IF(I338=0,1,I338)</f>
        <v>0</v>
      </c>
      <c r="T338" s="20"/>
      <c r="U338" s="20"/>
      <c r="EC338" s="167">
        <f>(IF(G338=0,1,G338)*IF(I338=0,1,I338)*L338 )+M338*IF(G338=0,1,G338)*IF(I338=0,1,I338)</f>
        <v>0</v>
      </c>
    </row>
    <row r="339" spans="1:133" x14ac:dyDescent="0.25">
      <c r="B339" s="184" t="s">
        <v>159</v>
      </c>
      <c r="C339" s="184" t="s">
        <v>293</v>
      </c>
      <c r="D339" s="155"/>
      <c r="E339" s="156"/>
      <c r="F339" s="157"/>
      <c r="G339" s="158"/>
      <c r="H339" s="155"/>
      <c r="I339" s="157"/>
      <c r="J339" s="155"/>
      <c r="K339" s="192"/>
      <c r="L339" s="158"/>
      <c r="M339" s="152"/>
      <c r="N339" s="151">
        <f t="shared" si="81"/>
        <v>0</v>
      </c>
      <c r="O339" s="152">
        <f>N339/Portada!$F$15</f>
        <v>0</v>
      </c>
      <c r="P339" s="23"/>
      <c r="Q339" s="23"/>
      <c r="R339" s="20"/>
      <c r="S339" s="94">
        <f t="shared" si="82"/>
        <v>0</v>
      </c>
      <c r="T339" s="20"/>
      <c r="U339" s="20"/>
      <c r="EC339" s="151">
        <f t="shared" ref="EC339:EC344" si="83">(IF(G339=0,1,G339)*IF(I339=0,1,I339)*L339 )+M339*IF(G339=0,1,G339)*IF(I339=0,1,I339)</f>
        <v>0</v>
      </c>
    </row>
    <row r="340" spans="1:133" x14ac:dyDescent="0.25">
      <c r="A340" s="34"/>
      <c r="B340" s="145" t="s">
        <v>160</v>
      </c>
      <c r="C340" s="145" t="s">
        <v>110</v>
      </c>
      <c r="D340" s="145"/>
      <c r="E340" s="146"/>
      <c r="F340" s="147"/>
      <c r="G340" s="148"/>
      <c r="H340" s="149"/>
      <c r="I340" s="146"/>
      <c r="J340" s="148"/>
      <c r="K340" s="146"/>
      <c r="L340" s="149"/>
      <c r="M340" s="149"/>
      <c r="N340" s="151">
        <f t="shared" si="81"/>
        <v>0</v>
      </c>
      <c r="O340" s="152">
        <f>N340/Portada!$F$15</f>
        <v>0</v>
      </c>
      <c r="P340" s="23"/>
      <c r="Q340" s="23"/>
      <c r="R340" s="20"/>
      <c r="S340" s="94">
        <f t="shared" si="82"/>
        <v>0</v>
      </c>
      <c r="T340" s="20"/>
      <c r="U340" s="20"/>
      <c r="EC340" s="151">
        <f t="shared" si="83"/>
        <v>0</v>
      </c>
    </row>
    <row r="341" spans="1:133" x14ac:dyDescent="0.25">
      <c r="A341" s="34"/>
      <c r="B341" s="184" t="s">
        <v>397</v>
      </c>
      <c r="C341" s="186" t="s">
        <v>111</v>
      </c>
      <c r="D341" s="155"/>
      <c r="E341" s="156"/>
      <c r="F341" s="157"/>
      <c r="G341" s="158"/>
      <c r="H341" s="155"/>
      <c r="I341" s="157"/>
      <c r="J341" s="155"/>
      <c r="K341" s="192"/>
      <c r="L341" s="158"/>
      <c r="M341" s="152"/>
      <c r="N341" s="151">
        <f t="shared" si="81"/>
        <v>0</v>
      </c>
      <c r="O341" s="152">
        <f>N341/Portada!$F$15</f>
        <v>0</v>
      </c>
      <c r="P341" s="23"/>
      <c r="Q341" s="23"/>
      <c r="R341" s="20"/>
      <c r="S341" s="94">
        <f t="shared" si="82"/>
        <v>0</v>
      </c>
      <c r="T341" s="20"/>
      <c r="U341" s="20"/>
      <c r="EC341" s="151">
        <f t="shared" si="83"/>
        <v>0</v>
      </c>
    </row>
    <row r="342" spans="1:133" x14ac:dyDescent="0.25">
      <c r="A342" s="34"/>
      <c r="B342" s="145" t="s">
        <v>398</v>
      </c>
      <c r="C342" s="199"/>
      <c r="D342" s="145"/>
      <c r="E342" s="146"/>
      <c r="F342" s="147"/>
      <c r="G342" s="148"/>
      <c r="H342" s="149"/>
      <c r="I342" s="146"/>
      <c r="J342" s="148"/>
      <c r="K342" s="146"/>
      <c r="L342" s="149"/>
      <c r="M342" s="152"/>
      <c r="N342" s="151">
        <f t="shared" si="81"/>
        <v>0</v>
      </c>
      <c r="O342" s="152">
        <f>N342/Portada!$F$15</f>
        <v>0</v>
      </c>
      <c r="P342" s="23"/>
      <c r="Q342" s="23"/>
      <c r="R342" s="20"/>
      <c r="S342" s="94">
        <f t="shared" si="82"/>
        <v>0</v>
      </c>
      <c r="T342" s="20"/>
      <c r="U342" s="20"/>
      <c r="EC342" s="151">
        <f t="shared" si="83"/>
        <v>0</v>
      </c>
    </row>
    <row r="343" spans="1:133" x14ac:dyDescent="0.25">
      <c r="A343" s="34"/>
      <c r="B343" s="184" t="s">
        <v>399</v>
      </c>
      <c r="C343" s="199"/>
      <c r="D343" s="155"/>
      <c r="E343" s="156"/>
      <c r="F343" s="157"/>
      <c r="G343" s="158"/>
      <c r="H343" s="155"/>
      <c r="I343" s="157"/>
      <c r="J343" s="155"/>
      <c r="K343" s="192"/>
      <c r="L343" s="158"/>
      <c r="M343" s="152"/>
      <c r="N343" s="151">
        <f t="shared" si="81"/>
        <v>0</v>
      </c>
      <c r="O343" s="152">
        <f>N343/Portada!$F$15</f>
        <v>0</v>
      </c>
      <c r="P343" s="23"/>
      <c r="Q343" s="23"/>
      <c r="R343" s="20"/>
      <c r="S343" s="94">
        <f t="shared" si="82"/>
        <v>0</v>
      </c>
      <c r="T343" s="20"/>
      <c r="U343" s="20"/>
      <c r="EC343" s="151">
        <f t="shared" si="83"/>
        <v>0</v>
      </c>
    </row>
    <row r="344" spans="1:133" x14ac:dyDescent="0.25">
      <c r="A344" s="34"/>
      <c r="B344" s="195" t="s">
        <v>400</v>
      </c>
      <c r="C344" s="199"/>
      <c r="D344" s="195"/>
      <c r="E344" s="178"/>
      <c r="F344" s="179"/>
      <c r="G344" s="180"/>
      <c r="H344" s="181"/>
      <c r="I344" s="178"/>
      <c r="J344" s="180"/>
      <c r="K344" s="178"/>
      <c r="L344" s="181"/>
      <c r="M344" s="176"/>
      <c r="N344" s="175">
        <f t="shared" si="81"/>
        <v>0</v>
      </c>
      <c r="O344" s="176">
        <f>N344/Portada!$F$15</f>
        <v>0</v>
      </c>
      <c r="P344" s="23"/>
      <c r="Q344" s="23"/>
      <c r="R344" s="20"/>
      <c r="S344" s="94">
        <f t="shared" si="82"/>
        <v>0</v>
      </c>
      <c r="T344" s="20"/>
      <c r="U344" s="20"/>
      <c r="EC344" s="151">
        <f t="shared" si="83"/>
        <v>0</v>
      </c>
    </row>
    <row r="345" spans="1:133" ht="15.75" thickBot="1" x14ac:dyDescent="0.3">
      <c r="A345" s="34"/>
      <c r="B345" s="48"/>
      <c r="C345" s="133" t="str">
        <f>"TOTAL " &amp;" " &amp; B337 &amp; " " &amp; (C337)</f>
        <v>TOTAL  06.02. Ambientació</v>
      </c>
      <c r="D345" s="134"/>
      <c r="E345" s="135"/>
      <c r="F345" s="135"/>
      <c r="G345" s="134"/>
      <c r="H345" s="134"/>
      <c r="I345" s="135"/>
      <c r="J345" s="134"/>
      <c r="K345" s="135"/>
      <c r="L345" s="134"/>
      <c r="M345" s="141"/>
      <c r="N345" s="136">
        <f>SUM(N338:N344)</f>
        <v>0</v>
      </c>
      <c r="O345" s="136">
        <f>SUM(O338:O344)</f>
        <v>0</v>
      </c>
      <c r="P345" s="40">
        <f>SUM(P338:P344)</f>
        <v>0</v>
      </c>
      <c r="Q345" s="40">
        <f>SUM(Q338:Q344)</f>
        <v>0</v>
      </c>
      <c r="R345" s="20"/>
      <c r="S345" s="40">
        <f>SUM(S338:S344)</f>
        <v>0</v>
      </c>
      <c r="T345" s="20"/>
      <c r="U345" s="20"/>
      <c r="EC345" s="136">
        <f>SUM(EC338:EC344)</f>
        <v>0</v>
      </c>
    </row>
    <row r="346" spans="1:133" x14ac:dyDescent="0.25">
      <c r="A346" s="34"/>
      <c r="B346" s="42" t="s">
        <v>0</v>
      </c>
      <c r="C346" s="50"/>
      <c r="D346" s="42"/>
      <c r="E346" s="63"/>
      <c r="F346" s="66"/>
      <c r="G346" s="51"/>
      <c r="H346" s="51"/>
      <c r="I346" s="66"/>
      <c r="J346" s="51"/>
      <c r="K346" s="66"/>
      <c r="L346" s="51"/>
      <c r="M346" s="51"/>
      <c r="N346" s="51"/>
      <c r="O346" s="46"/>
      <c r="P346" s="46"/>
      <c r="Q346" s="46"/>
      <c r="R346" s="42"/>
      <c r="S346" s="42"/>
      <c r="T346" s="20"/>
      <c r="U346" s="20"/>
      <c r="EC346" s="51"/>
    </row>
    <row r="347" spans="1:133" x14ac:dyDescent="0.25">
      <c r="A347" s="20"/>
      <c r="B347" s="41" t="s">
        <v>294</v>
      </c>
      <c r="C347" s="34" t="s">
        <v>113</v>
      </c>
      <c r="D347" s="46"/>
      <c r="E347" s="64"/>
      <c r="F347" s="64"/>
      <c r="G347" s="46"/>
      <c r="H347" s="46"/>
      <c r="I347" s="64"/>
      <c r="J347" s="46"/>
      <c r="K347" s="64"/>
      <c r="L347" s="46"/>
      <c r="M347" s="46"/>
      <c r="N347" s="46"/>
      <c r="O347" s="46"/>
      <c r="P347" s="46"/>
      <c r="Q347" s="46"/>
      <c r="R347" s="42"/>
      <c r="S347" s="42"/>
      <c r="T347" s="20"/>
      <c r="U347" s="20"/>
      <c r="EC347" s="46"/>
    </row>
    <row r="348" spans="1:133" x14ac:dyDescent="0.25">
      <c r="A348" s="34"/>
      <c r="B348" s="161" t="s">
        <v>401</v>
      </c>
      <c r="C348" s="161" t="s">
        <v>295</v>
      </c>
      <c r="D348" s="162"/>
      <c r="E348" s="163"/>
      <c r="F348" s="164"/>
      <c r="G348" s="165"/>
      <c r="H348" s="162"/>
      <c r="I348" s="164"/>
      <c r="J348" s="162"/>
      <c r="K348" s="191"/>
      <c r="L348" s="165"/>
      <c r="M348" s="168"/>
      <c r="N348" s="167">
        <f>(IF(G348=0,1,G348)*IF(I348=0,1,I348)*L348 )+M348*IF(G348=0,1,G348)*IF(I348=0,1,I348)</f>
        <v>0</v>
      </c>
      <c r="O348" s="168">
        <f>N348/Portada!$F$15</f>
        <v>0</v>
      </c>
      <c r="P348" s="23"/>
      <c r="Q348" s="23"/>
      <c r="R348" s="20"/>
      <c r="S348" s="94">
        <f>M348*IF(G348=0,1,G348)*IF(I348=0,1,I348)</f>
        <v>0</v>
      </c>
      <c r="T348" s="20"/>
      <c r="U348" s="20"/>
      <c r="EC348" s="167">
        <f>(IF(G348=0,1,G348)*IF(I348=0,1,I348)*L348 )+M348*IF(G348=0,1,G348)*IF(I348=0,1,I348)</f>
        <v>0</v>
      </c>
    </row>
    <row r="349" spans="1:133" x14ac:dyDescent="0.25">
      <c r="B349" s="184" t="s">
        <v>402</v>
      </c>
      <c r="C349" s="184" t="s">
        <v>296</v>
      </c>
      <c r="D349" s="155"/>
      <c r="E349" s="156"/>
      <c r="F349" s="157"/>
      <c r="G349" s="158"/>
      <c r="H349" s="155"/>
      <c r="I349" s="157"/>
      <c r="J349" s="155"/>
      <c r="K349" s="192"/>
      <c r="L349" s="158"/>
      <c r="M349" s="152"/>
      <c r="N349" s="151">
        <f>(IF(G349=0,1,G349)*IF(I349=0,1,I349)*L349 )+M349*IF(G349=0,1,G349)*IF(I349=0,1,I349)</f>
        <v>0</v>
      </c>
      <c r="O349" s="152">
        <f>N349/Portada!$F$15</f>
        <v>0</v>
      </c>
      <c r="P349" s="23"/>
      <c r="Q349" s="23"/>
      <c r="R349" s="20"/>
      <c r="S349" s="94">
        <f>M349*IF(G349=0,1,G349)*IF(I349=0,1,I349)</f>
        <v>0</v>
      </c>
      <c r="T349" s="20"/>
      <c r="U349" s="20"/>
      <c r="EC349" s="151">
        <f>(IF(G349=0,1,G349)*IF(I349=0,1,I349)*L349 )+M349*IF(G349=0,1,G349)*IF(I349=0,1,I349)</f>
        <v>0</v>
      </c>
    </row>
    <row r="350" spans="1:133" x14ac:dyDescent="0.25">
      <c r="A350" s="34"/>
      <c r="B350" s="145" t="s">
        <v>403</v>
      </c>
      <c r="C350" s="145" t="s">
        <v>115</v>
      </c>
      <c r="D350" s="146"/>
      <c r="E350" s="147"/>
      <c r="F350" s="148"/>
      <c r="G350" s="149"/>
      <c r="H350" s="146"/>
      <c r="I350" s="148"/>
      <c r="J350" s="146"/>
      <c r="K350" s="193"/>
      <c r="L350" s="149"/>
      <c r="M350" s="152"/>
      <c r="N350" s="151">
        <f>(IF(G350=0,1,G350)*IF(I350=0,1,I350)*L350 )+M350*IF(G350=0,1,G350)*IF(I350=0,1,I350)</f>
        <v>0</v>
      </c>
      <c r="O350" s="152">
        <f>N350/Portada!$F$15</f>
        <v>0</v>
      </c>
      <c r="P350" s="23"/>
      <c r="Q350" s="23"/>
      <c r="R350" s="20"/>
      <c r="S350" s="94">
        <f>M350*IF(G350=0,1,G350)*IF(I350=0,1,I350)</f>
        <v>0</v>
      </c>
      <c r="T350" s="20"/>
      <c r="U350" s="20"/>
      <c r="EC350" s="151">
        <f>(IF(G350=0,1,G350)*IF(I350=0,1,I350)*L350 )+M350*IF(G350=0,1,G350)*IF(I350=0,1,I350)</f>
        <v>0</v>
      </c>
    </row>
    <row r="351" spans="1:133" x14ac:dyDescent="0.25">
      <c r="A351" s="34"/>
      <c r="B351" s="184" t="s">
        <v>404</v>
      </c>
      <c r="C351" s="137"/>
      <c r="D351" s="155"/>
      <c r="E351" s="156"/>
      <c r="F351" s="157"/>
      <c r="G351" s="158"/>
      <c r="H351" s="155"/>
      <c r="I351" s="157"/>
      <c r="J351" s="155"/>
      <c r="K351" s="192"/>
      <c r="L351" s="158"/>
      <c r="M351" s="152"/>
      <c r="N351" s="151">
        <f>(IF(G351=0,1,G351)*IF(I351=0,1,I351)*L351 )+M351*IF(G351=0,1,G351)*IF(I351=0,1,I351)</f>
        <v>0</v>
      </c>
      <c r="O351" s="152">
        <f>N351/Portada!$F$15</f>
        <v>0</v>
      </c>
      <c r="P351" s="23"/>
      <c r="Q351" s="23"/>
      <c r="R351" s="20"/>
      <c r="S351" s="94">
        <f>M351*IF(G351=0,1,G351)*IF(I351=0,1,I351)</f>
        <v>0</v>
      </c>
      <c r="T351" s="20"/>
      <c r="U351" s="20"/>
      <c r="EC351" s="151">
        <f>(IF(G351=0,1,G351)*IF(I351=0,1,I351)*L351 )+M351*IF(G351=0,1,G351)*IF(I351=0,1,I351)</f>
        <v>0</v>
      </c>
    </row>
    <row r="352" spans="1:133" x14ac:dyDescent="0.25">
      <c r="A352" s="34"/>
      <c r="B352" s="145" t="s">
        <v>405</v>
      </c>
      <c r="C352" s="199"/>
      <c r="D352" s="146"/>
      <c r="E352" s="147"/>
      <c r="F352" s="148"/>
      <c r="G352" s="149"/>
      <c r="H352" s="146"/>
      <c r="I352" s="148"/>
      <c r="J352" s="146"/>
      <c r="K352" s="193"/>
      <c r="L352" s="149"/>
      <c r="M352" s="152"/>
      <c r="N352" s="151">
        <f>(IF(G352=0,1,G352)*IF(I352=0,1,I352)*L352 )+M352*IF(G352=0,1,G352)*IF(I352=0,1,I352)</f>
        <v>0</v>
      </c>
      <c r="O352" s="152">
        <f>N352/Portada!$F$15</f>
        <v>0</v>
      </c>
      <c r="P352" s="23"/>
      <c r="Q352" s="23"/>
      <c r="R352" s="20"/>
      <c r="S352" s="94">
        <f>M352*IF(G352=0,1,G352)*IF(I352=0,1,I352)</f>
        <v>0</v>
      </c>
      <c r="T352" s="20"/>
      <c r="U352" s="20"/>
      <c r="EC352" s="151">
        <f>(IF(G352=0,1,G352)*IF(I352=0,1,I352)*L352 )+M352*IF(G352=0,1,G352)*IF(I352=0,1,I352)</f>
        <v>0</v>
      </c>
    </row>
    <row r="353" spans="1:133" ht="15.75" thickBot="1" x14ac:dyDescent="0.3">
      <c r="A353" s="34"/>
      <c r="B353" s="48"/>
      <c r="C353" s="133" t="str">
        <f>"TOTAL " &amp;" " &amp; B347 &amp; " " &amp; (C347)</f>
        <v>TOTAL  06.03. Vestuari</v>
      </c>
      <c r="D353" s="134"/>
      <c r="E353" s="135"/>
      <c r="F353" s="135"/>
      <c r="G353" s="134"/>
      <c r="H353" s="134"/>
      <c r="I353" s="135"/>
      <c r="J353" s="134"/>
      <c r="K353" s="135"/>
      <c r="L353" s="134"/>
      <c r="M353" s="141"/>
      <c r="N353" s="136">
        <f>SUM(N348:N352)</f>
        <v>0</v>
      </c>
      <c r="O353" s="136">
        <f>SUM(O348:O352)</f>
        <v>0</v>
      </c>
      <c r="P353" s="40">
        <f>SUM(P348:P352)</f>
        <v>0</v>
      </c>
      <c r="Q353" s="40">
        <f>SUM(Q348:Q352)</f>
        <v>0</v>
      </c>
      <c r="R353" s="20"/>
      <c r="S353" s="40">
        <f>SUM(S348:S352)</f>
        <v>0</v>
      </c>
      <c r="T353" s="20"/>
      <c r="U353" s="20"/>
      <c r="EC353" s="136">
        <f>SUM(EC348:EC352)</f>
        <v>0</v>
      </c>
    </row>
    <row r="354" spans="1:133" x14ac:dyDescent="0.25">
      <c r="A354" s="34"/>
      <c r="B354" s="42" t="s">
        <v>0</v>
      </c>
      <c r="C354" s="50"/>
      <c r="D354" s="42"/>
      <c r="E354" s="63"/>
      <c r="F354" s="66"/>
      <c r="G354" s="51"/>
      <c r="H354" s="51"/>
      <c r="I354" s="66"/>
      <c r="J354" s="51"/>
      <c r="K354" s="66"/>
      <c r="L354" s="51"/>
      <c r="M354" s="51"/>
      <c r="N354" s="51"/>
      <c r="O354" s="46"/>
      <c r="P354" s="46"/>
      <c r="Q354" s="46"/>
      <c r="R354" s="42"/>
      <c r="S354" s="42"/>
      <c r="T354" s="20"/>
      <c r="U354" s="20"/>
      <c r="EC354" s="51"/>
    </row>
    <row r="355" spans="1:133" x14ac:dyDescent="0.25">
      <c r="A355" s="20"/>
      <c r="B355" s="41" t="s">
        <v>297</v>
      </c>
      <c r="C355" s="34" t="s">
        <v>298</v>
      </c>
      <c r="D355" s="46"/>
      <c r="E355" s="64"/>
      <c r="F355" s="64"/>
      <c r="G355" s="46"/>
      <c r="H355" s="46"/>
      <c r="I355" s="64"/>
      <c r="J355" s="46"/>
      <c r="K355" s="64"/>
      <c r="L355" s="46"/>
      <c r="M355" s="46"/>
      <c r="N355" s="46"/>
      <c r="O355" s="46"/>
      <c r="P355" s="46"/>
      <c r="Q355" s="46"/>
      <c r="R355" s="42"/>
      <c r="S355" s="42"/>
      <c r="T355" s="20"/>
      <c r="U355" s="20"/>
      <c r="EC355" s="46"/>
    </row>
    <row r="356" spans="1:133" x14ac:dyDescent="0.25">
      <c r="A356" s="34"/>
      <c r="B356" s="161" t="s">
        <v>406</v>
      </c>
      <c r="C356" s="161" t="s">
        <v>119</v>
      </c>
      <c r="D356" s="162"/>
      <c r="E356" s="163"/>
      <c r="F356" s="164"/>
      <c r="G356" s="165"/>
      <c r="H356" s="162"/>
      <c r="I356" s="164"/>
      <c r="J356" s="162"/>
      <c r="K356" s="191"/>
      <c r="L356" s="165"/>
      <c r="M356" s="168"/>
      <c r="N356" s="167">
        <f>(IF(G356=0,1,G356)*IF(I356=0,1,I356)*L356 )+M356*IF(G356=0,1,G356)*IF(I356=0,1,I356)</f>
        <v>0</v>
      </c>
      <c r="O356" s="168">
        <f>N356/Portada!$F$15</f>
        <v>0</v>
      </c>
      <c r="P356" s="23"/>
      <c r="Q356" s="23"/>
      <c r="R356" s="20"/>
      <c r="S356" s="94">
        <f>M356*IF(G356=0,1,G356)*IF(I356=0,1,I356)</f>
        <v>0</v>
      </c>
      <c r="T356" s="20"/>
      <c r="U356" s="20"/>
      <c r="EC356" s="167">
        <f>(IF(G356=0,1,G356)*IF(I356=0,1,I356)*L356 )+M356*IF(G356=0,1,G356)*IF(I356=0,1,I356)</f>
        <v>0</v>
      </c>
    </row>
    <row r="357" spans="1:133" x14ac:dyDescent="0.25">
      <c r="B357" s="184" t="s">
        <v>407</v>
      </c>
      <c r="C357" s="184" t="s">
        <v>121</v>
      </c>
      <c r="D357" s="155"/>
      <c r="E357" s="156"/>
      <c r="F357" s="157"/>
      <c r="G357" s="158"/>
      <c r="H357" s="155"/>
      <c r="I357" s="157"/>
      <c r="J357" s="155"/>
      <c r="K357" s="192"/>
      <c r="L357" s="158"/>
      <c r="M357" s="152"/>
      <c r="N357" s="151">
        <f>(IF(G357=0,1,G357)*IF(I357=0,1,I357)*L357 )+M357*IF(G357=0,1,G357)*IF(I357=0,1,I357)</f>
        <v>0</v>
      </c>
      <c r="O357" s="152">
        <f>N357/Portada!$F$15</f>
        <v>0</v>
      </c>
      <c r="P357" s="23"/>
      <c r="Q357" s="23"/>
      <c r="R357" s="20"/>
      <c r="S357" s="94">
        <f>M357*IF(G357=0,1,G357)*IF(I357=0,1,I357)</f>
        <v>0</v>
      </c>
      <c r="T357" s="20"/>
      <c r="U357" s="20"/>
      <c r="EC357" s="151">
        <f>(IF(G357=0,1,G357)*IF(I357=0,1,I357)*L357 )+M357*IF(G357=0,1,G357)*IF(I357=0,1,I357)</f>
        <v>0</v>
      </c>
    </row>
    <row r="358" spans="1:133" x14ac:dyDescent="0.25">
      <c r="A358" s="34"/>
      <c r="B358" s="145" t="s">
        <v>408</v>
      </c>
      <c r="C358" s="199"/>
      <c r="D358" s="146"/>
      <c r="E358" s="147"/>
      <c r="F358" s="148"/>
      <c r="G358" s="149"/>
      <c r="H358" s="146"/>
      <c r="I358" s="148"/>
      <c r="J358" s="146"/>
      <c r="K358" s="193"/>
      <c r="L358" s="149"/>
      <c r="M358" s="152"/>
      <c r="N358" s="151">
        <f>(IF(G358=0,1,G358)*IF(I358=0,1,I358)*L358 )+M358*IF(G358=0,1,G358)*IF(I358=0,1,I358)</f>
        <v>0</v>
      </c>
      <c r="O358" s="152">
        <f>N358/Portada!$F$15</f>
        <v>0</v>
      </c>
      <c r="P358" s="23"/>
      <c r="Q358" s="23"/>
      <c r="R358" s="20"/>
      <c r="S358" s="94">
        <f>M358*IF(G358=0,1,G358)*IF(I358=0,1,I358)</f>
        <v>0</v>
      </c>
      <c r="T358" s="20"/>
      <c r="U358" s="20"/>
      <c r="EC358" s="151">
        <f>(IF(G358=0,1,G358)*IF(I358=0,1,I358)*L358 )+M358*IF(G358=0,1,G358)*IF(I358=0,1,I358)</f>
        <v>0</v>
      </c>
    </row>
    <row r="359" spans="1:133" x14ac:dyDescent="0.25">
      <c r="A359" s="34"/>
      <c r="B359" s="184" t="s">
        <v>409</v>
      </c>
      <c r="C359" s="199"/>
      <c r="D359" s="155"/>
      <c r="E359" s="156"/>
      <c r="F359" s="157"/>
      <c r="G359" s="158"/>
      <c r="H359" s="155"/>
      <c r="I359" s="157"/>
      <c r="J359" s="155"/>
      <c r="K359" s="192"/>
      <c r="L359" s="158"/>
      <c r="M359" s="152"/>
      <c r="N359" s="151">
        <f>(IF(G359=0,1,G359)*IF(I359=0,1,I359)*L359 )+M359*IF(G359=0,1,G359)*IF(I359=0,1,I359)</f>
        <v>0</v>
      </c>
      <c r="O359" s="152">
        <f>N359/Portada!$F$15</f>
        <v>0</v>
      </c>
      <c r="P359" s="23"/>
      <c r="Q359" s="23"/>
      <c r="R359" s="20"/>
      <c r="S359" s="94">
        <f>M359*IF(G359=0,1,G359)*IF(I359=0,1,I359)</f>
        <v>0</v>
      </c>
      <c r="T359" s="20"/>
      <c r="U359" s="20"/>
      <c r="EC359" s="151">
        <f>(IF(G359=0,1,G359)*IF(I359=0,1,I359)*L359 )+M359*IF(G359=0,1,G359)*IF(I359=0,1,I359)</f>
        <v>0</v>
      </c>
    </row>
    <row r="360" spans="1:133" ht="15.75" thickBot="1" x14ac:dyDescent="0.3">
      <c r="A360" s="34"/>
      <c r="B360" s="49"/>
      <c r="C360" s="133" t="str">
        <f>"TOTAL " &amp;" " &amp; B355 &amp; " " &amp; (C355)</f>
        <v>TOTAL  06.04. Material de perruqueria i maquillatge</v>
      </c>
      <c r="D360" s="134"/>
      <c r="E360" s="135"/>
      <c r="F360" s="135"/>
      <c r="G360" s="134"/>
      <c r="H360" s="134"/>
      <c r="I360" s="135"/>
      <c r="J360" s="134"/>
      <c r="K360" s="135"/>
      <c r="L360" s="134"/>
      <c r="M360" s="141"/>
      <c r="N360" s="136">
        <f>SUM(N356:N359)</f>
        <v>0</v>
      </c>
      <c r="O360" s="136">
        <f>SUM(O356:O359)</f>
        <v>0</v>
      </c>
      <c r="P360" s="40">
        <f>SUM(P356:P359)</f>
        <v>0</v>
      </c>
      <c r="Q360" s="40">
        <f>SUM(Q356:Q359)</f>
        <v>0</v>
      </c>
      <c r="R360" s="20"/>
      <c r="S360" s="40">
        <f>SUM(S356:S359)</f>
        <v>0</v>
      </c>
      <c r="T360" s="20"/>
      <c r="U360" s="20"/>
      <c r="EC360" s="136">
        <f>SUM(EC356:EC359)</f>
        <v>0</v>
      </c>
    </row>
    <row r="361" spans="1:133" x14ac:dyDescent="0.25">
      <c r="A361" s="34"/>
      <c r="B361" s="49"/>
      <c r="C361" s="68" t="s">
        <v>242</v>
      </c>
      <c r="D361" s="69" t="str">
        <f>C325</f>
        <v>CAPÍTOL 06.- Escenografia</v>
      </c>
      <c r="E361" s="62"/>
      <c r="F361" s="62"/>
      <c r="G361" s="43"/>
      <c r="H361" s="43"/>
      <c r="I361" s="71"/>
      <c r="J361" s="43"/>
      <c r="K361" s="71"/>
      <c r="L361" s="43"/>
      <c r="M361" s="43"/>
      <c r="N361" s="44">
        <f>(N335+N345+N353+N360)</f>
        <v>0</v>
      </c>
      <c r="O361" s="44">
        <f>(O335+O345+O353+O360)</f>
        <v>0</v>
      </c>
      <c r="P361" s="44">
        <f>(P335+P345+P353+P360)</f>
        <v>0</v>
      </c>
      <c r="Q361" s="44">
        <f>(Q335+Q345+Q353+Q360)</f>
        <v>0</v>
      </c>
      <c r="R361" s="42"/>
      <c r="S361" s="44">
        <f>(S335+S345+S353+S360)</f>
        <v>0</v>
      </c>
      <c r="T361" s="20"/>
      <c r="U361" s="20"/>
      <c r="EC361" s="44">
        <f>(EC335+EC345+EC353+EC360)</f>
        <v>0</v>
      </c>
    </row>
    <row r="362" spans="1:133" x14ac:dyDescent="0.25">
      <c r="A362" s="34"/>
      <c r="R362" s="42"/>
      <c r="S362" s="42"/>
      <c r="T362" s="20"/>
      <c r="U362" s="20"/>
    </row>
    <row r="363" spans="1:133" ht="18.75" x14ac:dyDescent="0.3">
      <c r="A363" s="20"/>
      <c r="B363" s="55"/>
      <c r="C363" s="45" t="s">
        <v>299</v>
      </c>
      <c r="D363" s="46"/>
      <c r="E363" s="64"/>
      <c r="R363" s="42"/>
      <c r="S363" s="42"/>
      <c r="T363" s="20"/>
      <c r="U363" s="20"/>
    </row>
    <row r="364" spans="1:133" x14ac:dyDescent="0.25">
      <c r="A364" s="20"/>
      <c r="B364" s="42" t="s">
        <v>0</v>
      </c>
      <c r="C364" s="53"/>
      <c r="R364" s="42"/>
      <c r="S364" s="42"/>
      <c r="T364" s="20"/>
      <c r="U364" s="20"/>
    </row>
    <row r="365" spans="1:133" x14ac:dyDescent="0.25">
      <c r="A365" s="20"/>
      <c r="B365" s="41" t="s">
        <v>163</v>
      </c>
      <c r="C365" s="34" t="s">
        <v>300</v>
      </c>
      <c r="R365" s="42"/>
      <c r="S365" s="42"/>
      <c r="T365" s="20"/>
      <c r="U365" s="20"/>
    </row>
    <row r="366" spans="1:133" x14ac:dyDescent="0.25">
      <c r="A366" s="34"/>
      <c r="B366" s="161" t="s">
        <v>164</v>
      </c>
      <c r="C366" s="161" t="s">
        <v>127</v>
      </c>
      <c r="D366" s="162"/>
      <c r="E366" s="163"/>
      <c r="F366" s="164"/>
      <c r="G366" s="165"/>
      <c r="H366" s="162"/>
      <c r="I366" s="164"/>
      <c r="J366" s="162"/>
      <c r="K366" s="191"/>
      <c r="L366" s="165"/>
      <c r="M366" s="168"/>
      <c r="N366" s="167">
        <f t="shared" ref="N366:N372" si="84">(IF(G366=0,1,G366)*IF(I366=0,1,I366)*L366 )+M366*IF(G366=0,1,G366)*IF(I366=0,1,I366)</f>
        <v>0</v>
      </c>
      <c r="O366" s="168">
        <f>N366/Portada!$F$15</f>
        <v>0</v>
      </c>
      <c r="P366" s="23"/>
      <c r="Q366" s="23"/>
      <c r="R366" s="20"/>
      <c r="S366" s="94">
        <f t="shared" ref="S366:S372" si="85">M366*IF(G366=0,1,G366)*IF(I366=0,1,I366)</f>
        <v>0</v>
      </c>
      <c r="T366" s="20"/>
      <c r="U366" s="20"/>
      <c r="EC366" s="167">
        <f>(IF(G366=0,1,G366)*IF(I366=0,1,I366)*L366 )+M366*IF(G366=0,1,G366)*IF(I366=0,1,I366)</f>
        <v>0</v>
      </c>
    </row>
    <row r="367" spans="1:133" x14ac:dyDescent="0.25">
      <c r="B367" s="198" t="s">
        <v>165</v>
      </c>
      <c r="C367" s="198" t="s">
        <v>301</v>
      </c>
      <c r="D367" s="155"/>
      <c r="E367" s="156"/>
      <c r="F367" s="157"/>
      <c r="G367" s="158"/>
      <c r="H367" s="155"/>
      <c r="I367" s="157"/>
      <c r="J367" s="155"/>
      <c r="K367" s="192"/>
      <c r="L367" s="158"/>
      <c r="M367" s="152"/>
      <c r="N367" s="151">
        <f t="shared" si="84"/>
        <v>0</v>
      </c>
      <c r="O367" s="152">
        <f>N367/Portada!$F$15</f>
        <v>0</v>
      </c>
      <c r="P367" s="23"/>
      <c r="Q367" s="23"/>
      <c r="R367" s="20"/>
      <c r="S367" s="94">
        <f t="shared" si="85"/>
        <v>0</v>
      </c>
      <c r="T367" s="20"/>
      <c r="U367" s="20"/>
      <c r="EC367" s="151">
        <f t="shared" ref="EC367:EC372" si="86">(IF(G367=0,1,G367)*IF(I367=0,1,I367)*L367 )+M367*IF(G367=0,1,G367)*IF(I367=0,1,I367)</f>
        <v>0</v>
      </c>
    </row>
    <row r="368" spans="1:133" x14ac:dyDescent="0.25">
      <c r="A368" s="34"/>
      <c r="B368" s="145" t="s">
        <v>166</v>
      </c>
      <c r="C368" s="145" t="s">
        <v>130</v>
      </c>
      <c r="D368" s="146"/>
      <c r="E368" s="147"/>
      <c r="F368" s="148"/>
      <c r="G368" s="149"/>
      <c r="H368" s="146"/>
      <c r="I368" s="148"/>
      <c r="J368" s="146"/>
      <c r="K368" s="193"/>
      <c r="L368" s="149"/>
      <c r="M368" s="152"/>
      <c r="N368" s="151">
        <f t="shared" si="84"/>
        <v>0</v>
      </c>
      <c r="O368" s="152">
        <f>N368/Portada!$F$15</f>
        <v>0</v>
      </c>
      <c r="P368" s="23"/>
      <c r="Q368" s="23"/>
      <c r="R368" s="20"/>
      <c r="S368" s="94">
        <f t="shared" si="85"/>
        <v>0</v>
      </c>
      <c r="T368" s="20"/>
      <c r="U368" s="20"/>
      <c r="EC368" s="151">
        <f t="shared" si="86"/>
        <v>0</v>
      </c>
    </row>
    <row r="369" spans="1:133" x14ac:dyDescent="0.25">
      <c r="A369" s="34"/>
      <c r="B369" s="198" t="s">
        <v>167</v>
      </c>
      <c r="C369" s="198" t="s">
        <v>302</v>
      </c>
      <c r="D369" s="155"/>
      <c r="E369" s="156"/>
      <c r="F369" s="157"/>
      <c r="G369" s="158"/>
      <c r="H369" s="155"/>
      <c r="I369" s="157"/>
      <c r="J369" s="155"/>
      <c r="K369" s="192"/>
      <c r="L369" s="158"/>
      <c r="M369" s="152"/>
      <c r="N369" s="151">
        <f t="shared" si="84"/>
        <v>0</v>
      </c>
      <c r="O369" s="152">
        <f>N369/Portada!$F$15</f>
        <v>0</v>
      </c>
      <c r="P369" s="23"/>
      <c r="Q369" s="23"/>
      <c r="R369" s="20"/>
      <c r="S369" s="94">
        <f t="shared" si="85"/>
        <v>0</v>
      </c>
      <c r="T369" s="20"/>
      <c r="U369" s="20"/>
      <c r="EC369" s="151">
        <f t="shared" si="86"/>
        <v>0</v>
      </c>
    </row>
    <row r="370" spans="1:133" x14ac:dyDescent="0.25">
      <c r="A370" s="34"/>
      <c r="B370" s="145" t="s">
        <v>168</v>
      </c>
      <c r="C370" s="145" t="s">
        <v>133</v>
      </c>
      <c r="D370" s="146"/>
      <c r="E370" s="147"/>
      <c r="F370" s="148"/>
      <c r="G370" s="149"/>
      <c r="H370" s="146"/>
      <c r="I370" s="148"/>
      <c r="J370" s="146"/>
      <c r="K370" s="193"/>
      <c r="L370" s="149"/>
      <c r="M370" s="152"/>
      <c r="N370" s="151">
        <f t="shared" si="84"/>
        <v>0</v>
      </c>
      <c r="O370" s="152">
        <f>N370/Portada!$F$15</f>
        <v>0</v>
      </c>
      <c r="P370" s="23"/>
      <c r="Q370" s="23"/>
      <c r="R370" s="20"/>
      <c r="S370" s="94">
        <f t="shared" si="85"/>
        <v>0</v>
      </c>
      <c r="T370" s="20"/>
      <c r="U370" s="20"/>
      <c r="EC370" s="151">
        <f t="shared" si="86"/>
        <v>0</v>
      </c>
    </row>
    <row r="371" spans="1:133" x14ac:dyDescent="0.25">
      <c r="A371" s="34"/>
      <c r="B371" s="198" t="s">
        <v>169</v>
      </c>
      <c r="C371" s="139"/>
      <c r="D371" s="155"/>
      <c r="E371" s="156"/>
      <c r="F371" s="157"/>
      <c r="G371" s="158"/>
      <c r="H371" s="155"/>
      <c r="I371" s="157"/>
      <c r="J371" s="155"/>
      <c r="K371" s="192"/>
      <c r="L371" s="158"/>
      <c r="M371" s="152"/>
      <c r="N371" s="151">
        <f t="shared" si="84"/>
        <v>0</v>
      </c>
      <c r="O371" s="152">
        <f>N371/Portada!$F$15</f>
        <v>0</v>
      </c>
      <c r="P371" s="23"/>
      <c r="Q371" s="23"/>
      <c r="R371" s="20"/>
      <c r="S371" s="94">
        <f t="shared" si="85"/>
        <v>0</v>
      </c>
      <c r="T371" s="20"/>
      <c r="U371" s="20"/>
      <c r="EC371" s="151">
        <f t="shared" si="86"/>
        <v>0</v>
      </c>
    </row>
    <row r="372" spans="1:133" x14ac:dyDescent="0.25">
      <c r="A372" s="34"/>
      <c r="B372" s="145" t="s">
        <v>170</v>
      </c>
      <c r="C372" s="139"/>
      <c r="D372" s="146"/>
      <c r="E372" s="147"/>
      <c r="F372" s="148"/>
      <c r="G372" s="149"/>
      <c r="H372" s="146"/>
      <c r="I372" s="148"/>
      <c r="J372" s="146"/>
      <c r="K372" s="193"/>
      <c r="L372" s="149"/>
      <c r="M372" s="152"/>
      <c r="N372" s="151">
        <f t="shared" si="84"/>
        <v>0</v>
      </c>
      <c r="O372" s="152">
        <f>N372/Portada!$F$15</f>
        <v>0</v>
      </c>
      <c r="P372" s="23"/>
      <c r="Q372" s="23"/>
      <c r="R372" s="20"/>
      <c r="S372" s="94">
        <f t="shared" si="85"/>
        <v>0</v>
      </c>
      <c r="T372" s="20"/>
      <c r="U372" s="20"/>
      <c r="EC372" s="151">
        <f t="shared" si="86"/>
        <v>0</v>
      </c>
    </row>
    <row r="373" spans="1:133" ht="15.75" thickBot="1" x14ac:dyDescent="0.3">
      <c r="A373" s="34"/>
      <c r="B373" s="48"/>
      <c r="C373" s="133" t="str">
        <f>"TOTAL " &amp;" " &amp; B365 &amp; " " &amp; (C365)</f>
        <v>TOTAL  07.01. Platós</v>
      </c>
      <c r="D373" s="134"/>
      <c r="E373" s="135"/>
      <c r="F373" s="135"/>
      <c r="G373" s="134"/>
      <c r="H373" s="134"/>
      <c r="I373" s="135"/>
      <c r="J373" s="134"/>
      <c r="K373" s="135"/>
      <c r="L373" s="134"/>
      <c r="M373" s="141"/>
      <c r="N373" s="136">
        <f>SUM(N366:N372)</f>
        <v>0</v>
      </c>
      <c r="O373" s="136">
        <f>SUM(O366:O372)</f>
        <v>0</v>
      </c>
      <c r="P373" s="40">
        <f>SUM(P366:P372)</f>
        <v>0</v>
      </c>
      <c r="Q373" s="40">
        <f>SUM(Q366:Q372)</f>
        <v>0</v>
      </c>
      <c r="R373" s="20"/>
      <c r="S373" s="40">
        <f>SUM(S366:S372)</f>
        <v>0</v>
      </c>
      <c r="T373" s="20"/>
      <c r="U373" s="20"/>
      <c r="EC373" s="136">
        <f>SUM(EC366:EC372)</f>
        <v>0</v>
      </c>
    </row>
    <row r="374" spans="1:133" x14ac:dyDescent="0.25">
      <c r="A374" s="20"/>
      <c r="B374" s="42" t="s">
        <v>0</v>
      </c>
      <c r="C374" s="50"/>
      <c r="D374" s="42"/>
      <c r="E374" s="63"/>
      <c r="F374" s="66"/>
      <c r="G374" s="51"/>
      <c r="H374" s="51"/>
      <c r="I374" s="66"/>
      <c r="J374" s="51"/>
      <c r="K374" s="66"/>
      <c r="L374" s="51"/>
      <c r="M374" s="51"/>
      <c r="N374" s="51"/>
      <c r="O374" s="46"/>
      <c r="P374" s="46"/>
      <c r="Q374" s="46"/>
      <c r="R374" s="42"/>
      <c r="S374" s="42"/>
      <c r="T374" s="20"/>
      <c r="U374" s="20"/>
      <c r="EC374" s="51"/>
    </row>
    <row r="375" spans="1:133" x14ac:dyDescent="0.25">
      <c r="A375" s="20"/>
      <c r="B375" s="41" t="s">
        <v>171</v>
      </c>
      <c r="C375" s="34" t="s">
        <v>137</v>
      </c>
      <c r="R375" s="42"/>
      <c r="S375" s="42"/>
      <c r="T375" s="20"/>
      <c r="U375" s="20"/>
    </row>
    <row r="376" spans="1:133" x14ac:dyDescent="0.25">
      <c r="A376" s="34"/>
      <c r="B376" s="161" t="s">
        <v>410</v>
      </c>
      <c r="C376" s="161" t="s">
        <v>139</v>
      </c>
      <c r="D376" s="162"/>
      <c r="E376" s="163"/>
      <c r="F376" s="164"/>
      <c r="G376" s="165"/>
      <c r="H376" s="162"/>
      <c r="I376" s="164"/>
      <c r="J376" s="162"/>
      <c r="K376" s="191"/>
      <c r="L376" s="165"/>
      <c r="M376" s="168"/>
      <c r="N376" s="167">
        <f t="shared" ref="N376:N382" si="87">(IF(G376=0,1,G376)*IF(I376=0,1,I376)*L376 )+M376*IF(G376=0,1,G376)*IF(I376=0,1,I376)</f>
        <v>0</v>
      </c>
      <c r="O376" s="168">
        <f>N376/Portada!$F$15</f>
        <v>0</v>
      </c>
      <c r="P376" s="23"/>
      <c r="Q376" s="23"/>
      <c r="R376" s="20"/>
      <c r="S376" s="94">
        <f t="shared" ref="S376:S382" si="88">M376*IF(G376=0,1,G376)*IF(I376=0,1,I376)</f>
        <v>0</v>
      </c>
      <c r="T376" s="20"/>
      <c r="U376" s="20"/>
      <c r="EC376" s="167">
        <f>(IF(G376=0,1,G376)*IF(I376=0,1,I376)*L376 )+M376*IF(G376=0,1,G376)*IF(I376=0,1,I376)</f>
        <v>0</v>
      </c>
    </row>
    <row r="377" spans="1:133" x14ac:dyDescent="0.25">
      <c r="B377" s="198" t="s">
        <v>411</v>
      </c>
      <c r="C377" s="198" t="s">
        <v>303</v>
      </c>
      <c r="D377" s="155"/>
      <c r="E377" s="156"/>
      <c r="F377" s="157"/>
      <c r="G377" s="158"/>
      <c r="H377" s="155"/>
      <c r="I377" s="157"/>
      <c r="J377" s="155"/>
      <c r="K377" s="192"/>
      <c r="L377" s="158"/>
      <c r="M377" s="152"/>
      <c r="N377" s="151">
        <f t="shared" si="87"/>
        <v>0</v>
      </c>
      <c r="O377" s="152">
        <f>N377/Portada!$F$15</f>
        <v>0</v>
      </c>
      <c r="P377" s="23"/>
      <c r="Q377" s="23"/>
      <c r="R377" s="20"/>
      <c r="S377" s="94">
        <f t="shared" si="88"/>
        <v>0</v>
      </c>
      <c r="T377" s="20"/>
      <c r="U377" s="20"/>
      <c r="EC377" s="151">
        <f t="shared" ref="EC377:EC382" si="89">(IF(G377=0,1,G377)*IF(I377=0,1,I377)*L377 )+M377*IF(G377=0,1,G377)*IF(I377=0,1,I377)</f>
        <v>0</v>
      </c>
    </row>
    <row r="378" spans="1:133" x14ac:dyDescent="0.25">
      <c r="A378" s="34"/>
      <c r="B378" s="145" t="s">
        <v>412</v>
      </c>
      <c r="C378" s="145" t="s">
        <v>304</v>
      </c>
      <c r="D378" s="146"/>
      <c r="E378" s="147"/>
      <c r="F378" s="148"/>
      <c r="G378" s="149"/>
      <c r="H378" s="146"/>
      <c r="I378" s="148"/>
      <c r="J378" s="146"/>
      <c r="K378" s="193"/>
      <c r="L378" s="149"/>
      <c r="M378" s="152"/>
      <c r="N378" s="151">
        <f t="shared" si="87"/>
        <v>0</v>
      </c>
      <c r="O378" s="152">
        <f>N378/Portada!$F$15</f>
        <v>0</v>
      </c>
      <c r="P378" s="23"/>
      <c r="Q378" s="23"/>
      <c r="R378" s="20"/>
      <c r="S378" s="94">
        <f t="shared" si="88"/>
        <v>0</v>
      </c>
      <c r="T378" s="20"/>
      <c r="U378" s="20"/>
      <c r="EC378" s="151">
        <f t="shared" si="89"/>
        <v>0</v>
      </c>
    </row>
    <row r="379" spans="1:133" x14ac:dyDescent="0.25">
      <c r="A379" s="34"/>
      <c r="B379" s="198" t="s">
        <v>413</v>
      </c>
      <c r="C379" s="198" t="s">
        <v>305</v>
      </c>
      <c r="D379" s="155"/>
      <c r="E379" s="156"/>
      <c r="F379" s="157"/>
      <c r="G379" s="158"/>
      <c r="H379" s="155"/>
      <c r="I379" s="157"/>
      <c r="J379" s="155"/>
      <c r="K379" s="192"/>
      <c r="L379" s="158"/>
      <c r="M379" s="152"/>
      <c r="N379" s="151">
        <f t="shared" si="87"/>
        <v>0</v>
      </c>
      <c r="O379" s="152">
        <f>N379/Portada!$F$15</f>
        <v>0</v>
      </c>
      <c r="P379" s="23"/>
      <c r="Q379" s="23"/>
      <c r="R379" s="20"/>
      <c r="S379" s="94">
        <f t="shared" si="88"/>
        <v>0</v>
      </c>
      <c r="T379" s="20"/>
      <c r="U379" s="20"/>
      <c r="EC379" s="151">
        <f t="shared" si="89"/>
        <v>0</v>
      </c>
    </row>
    <row r="380" spans="1:133" x14ac:dyDescent="0.25">
      <c r="A380" s="34"/>
      <c r="B380" s="145" t="s">
        <v>414</v>
      </c>
      <c r="C380" s="139"/>
      <c r="D380" s="146"/>
      <c r="E380" s="147"/>
      <c r="F380" s="148"/>
      <c r="G380" s="149"/>
      <c r="H380" s="146"/>
      <c r="I380" s="148"/>
      <c r="J380" s="146"/>
      <c r="K380" s="193"/>
      <c r="L380" s="149"/>
      <c r="M380" s="152"/>
      <c r="N380" s="151">
        <f t="shared" si="87"/>
        <v>0</v>
      </c>
      <c r="O380" s="152">
        <f>N380/Portada!$F$15</f>
        <v>0</v>
      </c>
      <c r="P380" s="23"/>
      <c r="Q380" s="23"/>
      <c r="R380" s="20"/>
      <c r="S380" s="94">
        <f t="shared" si="88"/>
        <v>0</v>
      </c>
      <c r="T380" s="20"/>
      <c r="U380" s="20"/>
      <c r="EC380" s="151">
        <f t="shared" si="89"/>
        <v>0</v>
      </c>
    </row>
    <row r="381" spans="1:133" x14ac:dyDescent="0.25">
      <c r="A381" s="34"/>
      <c r="B381" s="198" t="s">
        <v>415</v>
      </c>
      <c r="C381" s="139"/>
      <c r="D381" s="155"/>
      <c r="E381" s="156"/>
      <c r="F381" s="157"/>
      <c r="G381" s="158"/>
      <c r="H381" s="155"/>
      <c r="I381" s="157"/>
      <c r="J381" s="155"/>
      <c r="K381" s="192"/>
      <c r="L381" s="158"/>
      <c r="M381" s="152"/>
      <c r="N381" s="151">
        <f t="shared" si="87"/>
        <v>0</v>
      </c>
      <c r="O381" s="152">
        <f>N381/Portada!$F$15</f>
        <v>0</v>
      </c>
      <c r="P381" s="23"/>
      <c r="Q381" s="23"/>
      <c r="R381" s="20"/>
      <c r="S381" s="94">
        <f t="shared" si="88"/>
        <v>0</v>
      </c>
      <c r="T381" s="20"/>
      <c r="U381" s="20"/>
      <c r="EC381" s="151">
        <f t="shared" si="89"/>
        <v>0</v>
      </c>
    </row>
    <row r="382" spans="1:133" x14ac:dyDescent="0.25">
      <c r="A382" s="34"/>
      <c r="B382" s="195" t="s">
        <v>416</v>
      </c>
      <c r="C382" s="139"/>
      <c r="D382" s="178"/>
      <c r="E382" s="179"/>
      <c r="F382" s="180"/>
      <c r="G382" s="181"/>
      <c r="H382" s="178"/>
      <c r="I382" s="180"/>
      <c r="J382" s="178"/>
      <c r="K382" s="196"/>
      <c r="L382" s="181"/>
      <c r="M382" s="176"/>
      <c r="N382" s="175">
        <f t="shared" si="87"/>
        <v>0</v>
      </c>
      <c r="O382" s="176">
        <f>N382/Portada!$F$15</f>
        <v>0</v>
      </c>
      <c r="P382" s="23"/>
      <c r="Q382" s="23"/>
      <c r="R382" s="20"/>
      <c r="S382" s="94">
        <f t="shared" si="88"/>
        <v>0</v>
      </c>
      <c r="T382" s="20"/>
      <c r="U382" s="20"/>
      <c r="EC382" s="151">
        <f t="shared" si="89"/>
        <v>0</v>
      </c>
    </row>
    <row r="383" spans="1:133" ht="15.75" thickBot="1" x14ac:dyDescent="0.3">
      <c r="A383" s="34"/>
      <c r="B383" s="48"/>
      <c r="C383" s="133" t="str">
        <f>"TOTAL " &amp;" " &amp; B375 &amp; " " &amp; (C375)</f>
        <v>TOTAL  07.02. Muntatge i sonorització</v>
      </c>
      <c r="D383" s="134"/>
      <c r="E383" s="135"/>
      <c r="F383" s="135"/>
      <c r="G383" s="134"/>
      <c r="H383" s="134"/>
      <c r="I383" s="135"/>
      <c r="J383" s="134"/>
      <c r="K383" s="135"/>
      <c r="L383" s="134"/>
      <c r="M383" s="141"/>
      <c r="N383" s="136">
        <f>SUM(N376:N382)</f>
        <v>0</v>
      </c>
      <c r="O383" s="136">
        <f>SUM(O376:O382)</f>
        <v>0</v>
      </c>
      <c r="P383" s="40">
        <f>SUM(P376:P382)</f>
        <v>0</v>
      </c>
      <c r="Q383" s="40">
        <f>SUM(Q376:Q382)</f>
        <v>0</v>
      </c>
      <c r="R383" s="20"/>
      <c r="S383" s="40">
        <f>SUM(S376:S382)</f>
        <v>0</v>
      </c>
      <c r="T383" s="20"/>
      <c r="U383" s="20"/>
      <c r="EC383" s="136">
        <f>SUM(EC376:EC382)</f>
        <v>0</v>
      </c>
    </row>
    <row r="384" spans="1:133" x14ac:dyDescent="0.25">
      <c r="A384" s="20"/>
      <c r="B384" s="49"/>
      <c r="C384" s="68" t="s">
        <v>242</v>
      </c>
      <c r="D384" s="69" t="str">
        <f>C363</f>
        <v>CAPÍTOL 07.- Estudis rodatge/sonorització</v>
      </c>
      <c r="E384" s="62"/>
      <c r="F384" s="62"/>
      <c r="G384" s="43"/>
      <c r="H384" s="43"/>
      <c r="I384" s="71"/>
      <c r="J384" s="43"/>
      <c r="K384" s="71"/>
      <c r="L384" s="43"/>
      <c r="M384" s="43"/>
      <c r="N384" s="44">
        <f>(N373+N383)</f>
        <v>0</v>
      </c>
      <c r="O384" s="44">
        <f>(O373+O383)</f>
        <v>0</v>
      </c>
      <c r="P384" s="44">
        <f>(P373+P383)</f>
        <v>0</v>
      </c>
      <c r="Q384" s="44">
        <f>(Q373+Q383)</f>
        <v>0</v>
      </c>
      <c r="R384" s="42"/>
      <c r="S384" s="44">
        <f>(S373+S383)</f>
        <v>0</v>
      </c>
      <c r="T384" s="20"/>
      <c r="U384" s="20"/>
      <c r="EC384" s="44">
        <f>(EC373+EC383)</f>
        <v>0</v>
      </c>
    </row>
    <row r="385" spans="1:133" x14ac:dyDescent="0.25">
      <c r="A385" s="34"/>
      <c r="R385" s="42"/>
      <c r="S385" s="42"/>
      <c r="T385" s="20"/>
      <c r="U385" s="20"/>
    </row>
    <row r="386" spans="1:133" ht="18.75" x14ac:dyDescent="0.3">
      <c r="A386" s="20"/>
      <c r="B386" s="54"/>
      <c r="C386" s="45" t="s">
        <v>306</v>
      </c>
      <c r="D386" s="46"/>
      <c r="R386" s="42"/>
      <c r="S386" s="42"/>
      <c r="T386" s="20"/>
      <c r="U386" s="20"/>
    </row>
    <row r="387" spans="1:133" x14ac:dyDescent="0.25">
      <c r="A387" s="20"/>
      <c r="B387" s="42" t="s">
        <v>0</v>
      </c>
      <c r="C387" s="9"/>
      <c r="R387" s="42"/>
      <c r="S387" s="42"/>
      <c r="T387" s="20"/>
      <c r="U387" s="20"/>
    </row>
    <row r="388" spans="1:133" x14ac:dyDescent="0.25">
      <c r="A388" s="20"/>
      <c r="B388" s="41" t="s">
        <v>173</v>
      </c>
      <c r="C388" s="34" t="s">
        <v>147</v>
      </c>
      <c r="R388" s="42"/>
      <c r="S388" s="42"/>
      <c r="T388" s="20"/>
      <c r="U388" s="20"/>
    </row>
    <row r="389" spans="1:133" x14ac:dyDescent="0.25">
      <c r="A389" s="34"/>
      <c r="B389" s="161" t="s">
        <v>417</v>
      </c>
      <c r="C389" s="161" t="s">
        <v>307</v>
      </c>
      <c r="D389" s="162"/>
      <c r="E389" s="163"/>
      <c r="F389" s="164"/>
      <c r="G389" s="165"/>
      <c r="H389" s="162"/>
      <c r="I389" s="164"/>
      <c r="J389" s="162"/>
      <c r="K389" s="191"/>
      <c r="L389" s="165"/>
      <c r="M389" s="168"/>
      <c r="N389" s="167">
        <f t="shared" ref="N389:N400" si="90">(IF(G389=0,1,G389)*IF(I389=0,1,I389)*L389 )+M389*IF(G389=0,1,G389)*IF(I389=0,1,I389)</f>
        <v>0</v>
      </c>
      <c r="O389" s="168">
        <f>N389/Portada!$F$15</f>
        <v>0</v>
      </c>
      <c r="P389" s="23"/>
      <c r="Q389" s="23"/>
      <c r="R389" s="20"/>
      <c r="S389" s="94">
        <f t="shared" ref="S389:S400" si="91">M389*IF(G389=0,1,G389)*IF(I389=0,1,I389)</f>
        <v>0</v>
      </c>
      <c r="T389" s="20"/>
      <c r="U389" s="20"/>
      <c r="EC389" s="167">
        <f>(IF(G389=0,1,G389)*IF(I389=0,1,I389)*L389 )+M389*IF(G389=0,1,G389)*IF(I389=0,1,I389)</f>
        <v>0</v>
      </c>
    </row>
    <row r="390" spans="1:133" x14ac:dyDescent="0.25">
      <c r="B390" s="184" t="s">
        <v>418</v>
      </c>
      <c r="C390" s="184" t="s">
        <v>150</v>
      </c>
      <c r="D390" s="155"/>
      <c r="E390" s="156"/>
      <c r="F390" s="157"/>
      <c r="G390" s="158"/>
      <c r="H390" s="155"/>
      <c r="I390" s="157"/>
      <c r="J390" s="155"/>
      <c r="K390" s="192"/>
      <c r="L390" s="158"/>
      <c r="M390" s="152"/>
      <c r="N390" s="151">
        <f t="shared" si="90"/>
        <v>0</v>
      </c>
      <c r="O390" s="152">
        <f>N390/Portada!$F$15</f>
        <v>0</v>
      </c>
      <c r="P390" s="23"/>
      <c r="Q390" s="23"/>
      <c r="R390" s="20"/>
      <c r="S390" s="94">
        <f t="shared" si="91"/>
        <v>0</v>
      </c>
      <c r="T390" s="20"/>
      <c r="U390" s="20"/>
      <c r="EC390" s="151">
        <f t="shared" ref="EC390:EC400" si="92">(IF(G390=0,1,G390)*IF(I390=0,1,I390)*L390 )+M390*IF(G390=0,1,G390)*IF(I390=0,1,I390)</f>
        <v>0</v>
      </c>
    </row>
    <row r="391" spans="1:133" x14ac:dyDescent="0.25">
      <c r="A391" s="34"/>
      <c r="B391" s="145" t="s">
        <v>419</v>
      </c>
      <c r="C391" s="145" t="s">
        <v>152</v>
      </c>
      <c r="D391" s="146"/>
      <c r="E391" s="147"/>
      <c r="F391" s="148"/>
      <c r="G391" s="149"/>
      <c r="H391" s="146"/>
      <c r="I391" s="148"/>
      <c r="J391" s="146"/>
      <c r="K391" s="193"/>
      <c r="L391" s="149"/>
      <c r="M391" s="152"/>
      <c r="N391" s="151">
        <f t="shared" si="90"/>
        <v>0</v>
      </c>
      <c r="O391" s="152">
        <f>N391/Portada!$F$15</f>
        <v>0</v>
      </c>
      <c r="P391" s="23"/>
      <c r="Q391" s="23"/>
      <c r="R391" s="20"/>
      <c r="S391" s="94">
        <f t="shared" si="91"/>
        <v>0</v>
      </c>
      <c r="T391" s="20"/>
      <c r="U391" s="20"/>
      <c r="EC391" s="151">
        <f t="shared" si="92"/>
        <v>0</v>
      </c>
    </row>
    <row r="392" spans="1:133" x14ac:dyDescent="0.25">
      <c r="A392" s="34"/>
      <c r="B392" s="184" t="s">
        <v>420</v>
      </c>
      <c r="C392" s="184" t="s">
        <v>308</v>
      </c>
      <c r="D392" s="155"/>
      <c r="E392" s="156"/>
      <c r="F392" s="157"/>
      <c r="G392" s="158"/>
      <c r="H392" s="155"/>
      <c r="I392" s="157"/>
      <c r="J392" s="155"/>
      <c r="K392" s="192"/>
      <c r="L392" s="158"/>
      <c r="M392" s="152"/>
      <c r="N392" s="151">
        <f t="shared" si="90"/>
        <v>0</v>
      </c>
      <c r="O392" s="152">
        <f>N392/Portada!$F$15</f>
        <v>0</v>
      </c>
      <c r="P392" s="23"/>
      <c r="Q392" s="23"/>
      <c r="R392" s="20"/>
      <c r="S392" s="94">
        <f t="shared" si="91"/>
        <v>0</v>
      </c>
      <c r="T392" s="20"/>
      <c r="U392" s="20"/>
      <c r="EC392" s="151">
        <f t="shared" si="92"/>
        <v>0</v>
      </c>
    </row>
    <row r="393" spans="1:133" x14ac:dyDescent="0.25">
      <c r="A393" s="34"/>
      <c r="B393" s="145" t="s">
        <v>421</v>
      </c>
      <c r="C393" s="145" t="s">
        <v>309</v>
      </c>
      <c r="D393" s="146"/>
      <c r="E393" s="147"/>
      <c r="F393" s="148"/>
      <c r="G393" s="149"/>
      <c r="H393" s="146"/>
      <c r="I393" s="148"/>
      <c r="J393" s="146"/>
      <c r="K393" s="193"/>
      <c r="L393" s="149"/>
      <c r="M393" s="152"/>
      <c r="N393" s="151">
        <f t="shared" si="90"/>
        <v>0</v>
      </c>
      <c r="O393" s="152">
        <f>N393/Portada!$F$15</f>
        <v>0</v>
      </c>
      <c r="P393" s="23"/>
      <c r="Q393" s="23"/>
      <c r="R393" s="20"/>
      <c r="S393" s="94">
        <f t="shared" si="91"/>
        <v>0</v>
      </c>
      <c r="T393" s="20"/>
      <c r="U393" s="20"/>
      <c r="EC393" s="151">
        <f t="shared" si="92"/>
        <v>0</v>
      </c>
    </row>
    <row r="394" spans="1:133" x14ac:dyDescent="0.25">
      <c r="A394" s="34"/>
      <c r="B394" s="184" t="s">
        <v>422</v>
      </c>
      <c r="C394" s="184" t="s">
        <v>486</v>
      </c>
      <c r="D394" s="155"/>
      <c r="E394" s="156"/>
      <c r="F394" s="157"/>
      <c r="G394" s="158"/>
      <c r="H394" s="155"/>
      <c r="I394" s="157"/>
      <c r="J394" s="155"/>
      <c r="K394" s="192"/>
      <c r="L394" s="158"/>
      <c r="M394" s="152"/>
      <c r="N394" s="151">
        <f t="shared" si="90"/>
        <v>0</v>
      </c>
      <c r="O394" s="152">
        <f>N394/Portada!$F$15</f>
        <v>0</v>
      </c>
      <c r="P394" s="23"/>
      <c r="Q394" s="23"/>
      <c r="R394" s="20"/>
      <c r="S394" s="94">
        <f t="shared" si="91"/>
        <v>0</v>
      </c>
      <c r="T394" s="20"/>
      <c r="U394" s="20"/>
      <c r="EC394" s="151">
        <f t="shared" si="92"/>
        <v>0</v>
      </c>
    </row>
    <row r="395" spans="1:133" x14ac:dyDescent="0.25">
      <c r="A395" s="34"/>
      <c r="B395" s="145" t="s">
        <v>423</v>
      </c>
      <c r="C395" s="145" t="s">
        <v>310</v>
      </c>
      <c r="D395" s="146"/>
      <c r="E395" s="147"/>
      <c r="F395" s="148"/>
      <c r="G395" s="149"/>
      <c r="H395" s="146"/>
      <c r="I395" s="148"/>
      <c r="J395" s="146"/>
      <c r="K395" s="193"/>
      <c r="L395" s="149"/>
      <c r="M395" s="152"/>
      <c r="N395" s="151">
        <f t="shared" si="90"/>
        <v>0</v>
      </c>
      <c r="O395" s="152">
        <f>N395/Portada!$F$15</f>
        <v>0</v>
      </c>
      <c r="P395" s="23"/>
      <c r="Q395" s="23"/>
      <c r="R395" s="20"/>
      <c r="S395" s="94">
        <f t="shared" si="91"/>
        <v>0</v>
      </c>
      <c r="T395" s="20"/>
      <c r="U395" s="20"/>
      <c r="EC395" s="151">
        <f t="shared" si="92"/>
        <v>0</v>
      </c>
    </row>
    <row r="396" spans="1:133" x14ac:dyDescent="0.25">
      <c r="A396" s="34"/>
      <c r="B396" s="184" t="s">
        <v>424</v>
      </c>
      <c r="C396" s="184" t="s">
        <v>155</v>
      </c>
      <c r="D396" s="155"/>
      <c r="E396" s="156"/>
      <c r="F396" s="157"/>
      <c r="G396" s="158"/>
      <c r="H396" s="155"/>
      <c r="I396" s="157"/>
      <c r="J396" s="155"/>
      <c r="K396" s="192"/>
      <c r="L396" s="158"/>
      <c r="M396" s="152"/>
      <c r="N396" s="151">
        <f t="shared" si="90"/>
        <v>0</v>
      </c>
      <c r="O396" s="152">
        <f>N396/Portada!$F$15</f>
        <v>0</v>
      </c>
      <c r="P396" s="23"/>
      <c r="Q396" s="23"/>
      <c r="R396" s="20"/>
      <c r="S396" s="94">
        <f t="shared" si="91"/>
        <v>0</v>
      </c>
      <c r="T396" s="20"/>
      <c r="U396" s="20"/>
      <c r="EC396" s="151">
        <f t="shared" si="92"/>
        <v>0</v>
      </c>
    </row>
    <row r="397" spans="1:133" x14ac:dyDescent="0.25">
      <c r="A397" s="34"/>
      <c r="B397" s="145" t="s">
        <v>425</v>
      </c>
      <c r="C397" s="145" t="s">
        <v>311</v>
      </c>
      <c r="D397" s="146"/>
      <c r="E397" s="147"/>
      <c r="F397" s="148"/>
      <c r="G397" s="149"/>
      <c r="H397" s="146"/>
      <c r="I397" s="148"/>
      <c r="J397" s="146"/>
      <c r="K397" s="193"/>
      <c r="L397" s="149"/>
      <c r="M397" s="152"/>
      <c r="N397" s="151">
        <f t="shared" si="90"/>
        <v>0</v>
      </c>
      <c r="O397" s="152">
        <f>N397/Portada!$F$15</f>
        <v>0</v>
      </c>
      <c r="P397" s="23"/>
      <c r="Q397" s="23"/>
      <c r="R397" s="20"/>
      <c r="S397" s="94">
        <f t="shared" si="91"/>
        <v>0</v>
      </c>
      <c r="T397" s="20"/>
      <c r="U397" s="20"/>
      <c r="EC397" s="151">
        <f t="shared" si="92"/>
        <v>0</v>
      </c>
    </row>
    <row r="398" spans="1:133" x14ac:dyDescent="0.25">
      <c r="A398" s="34"/>
      <c r="B398" s="184" t="s">
        <v>426</v>
      </c>
      <c r="C398" s="138"/>
      <c r="D398" s="155"/>
      <c r="E398" s="156"/>
      <c r="F398" s="157"/>
      <c r="G398" s="158"/>
      <c r="H398" s="155"/>
      <c r="I398" s="157"/>
      <c r="J398" s="155"/>
      <c r="K398" s="192"/>
      <c r="L398" s="158"/>
      <c r="M398" s="152"/>
      <c r="N398" s="151">
        <f t="shared" si="90"/>
        <v>0</v>
      </c>
      <c r="O398" s="152">
        <f>N398/Portada!$F$15</f>
        <v>0</v>
      </c>
      <c r="P398" s="23"/>
      <c r="Q398" s="23"/>
      <c r="R398" s="20"/>
      <c r="S398" s="94">
        <f t="shared" si="91"/>
        <v>0</v>
      </c>
      <c r="T398" s="20"/>
      <c r="U398" s="20"/>
      <c r="EC398" s="151">
        <f t="shared" si="92"/>
        <v>0</v>
      </c>
    </row>
    <row r="399" spans="1:133" x14ac:dyDescent="0.25">
      <c r="A399" s="34"/>
      <c r="B399" s="145" t="s">
        <v>427</v>
      </c>
      <c r="C399" s="138"/>
      <c r="D399" s="146"/>
      <c r="E399" s="147"/>
      <c r="F399" s="148"/>
      <c r="G399" s="149"/>
      <c r="H399" s="146"/>
      <c r="I399" s="148"/>
      <c r="J399" s="146"/>
      <c r="K399" s="193"/>
      <c r="L399" s="149"/>
      <c r="M399" s="152"/>
      <c r="N399" s="151">
        <f t="shared" si="90"/>
        <v>0</v>
      </c>
      <c r="O399" s="152">
        <f>N399/Portada!$F$15</f>
        <v>0</v>
      </c>
      <c r="P399" s="23"/>
      <c r="Q399" s="23"/>
      <c r="R399" s="20"/>
      <c r="S399" s="94">
        <f t="shared" si="91"/>
        <v>0</v>
      </c>
      <c r="T399" s="20"/>
      <c r="U399" s="20"/>
      <c r="EC399" s="151">
        <f t="shared" si="92"/>
        <v>0</v>
      </c>
    </row>
    <row r="400" spans="1:133" x14ac:dyDescent="0.25">
      <c r="A400" s="34"/>
      <c r="B400" s="197" t="s">
        <v>428</v>
      </c>
      <c r="C400" s="138"/>
      <c r="D400" s="170"/>
      <c r="E400" s="171"/>
      <c r="F400" s="172"/>
      <c r="G400" s="173"/>
      <c r="H400" s="170"/>
      <c r="I400" s="172"/>
      <c r="J400" s="170"/>
      <c r="K400" s="194"/>
      <c r="L400" s="173"/>
      <c r="M400" s="176"/>
      <c r="N400" s="175">
        <f t="shared" si="90"/>
        <v>0</v>
      </c>
      <c r="O400" s="176">
        <f>N400/Portada!$F$15</f>
        <v>0</v>
      </c>
      <c r="P400" s="23"/>
      <c r="Q400" s="23"/>
      <c r="R400" s="20"/>
      <c r="S400" s="94">
        <f t="shared" si="91"/>
        <v>0</v>
      </c>
      <c r="T400" s="20"/>
      <c r="U400" s="20"/>
      <c r="EC400" s="151">
        <f t="shared" si="92"/>
        <v>0</v>
      </c>
    </row>
    <row r="401" spans="1:133" ht="15.75" thickBot="1" x14ac:dyDescent="0.3">
      <c r="A401" s="34"/>
      <c r="B401" s="48"/>
      <c r="C401" s="133" t="str">
        <f>"TOTAL " &amp;" " &amp; B388 &amp; " " &amp; (C388)</f>
        <v>TOTAL  08.01. Maquinària i elements de rodatge</v>
      </c>
      <c r="D401" s="134"/>
      <c r="E401" s="135"/>
      <c r="F401" s="135"/>
      <c r="G401" s="134"/>
      <c r="H401" s="134"/>
      <c r="I401" s="135"/>
      <c r="J401" s="134"/>
      <c r="K401" s="135"/>
      <c r="L401" s="134"/>
      <c r="M401" s="141"/>
      <c r="N401" s="136">
        <f>SUM(N389:N400)</f>
        <v>0</v>
      </c>
      <c r="O401" s="136">
        <f>SUM(O389:O400)</f>
        <v>0</v>
      </c>
      <c r="P401" s="40">
        <f>SUM(P389:P400)</f>
        <v>0</v>
      </c>
      <c r="Q401" s="40">
        <f>SUM(Q389:Q400)</f>
        <v>0</v>
      </c>
      <c r="R401" s="20"/>
      <c r="S401" s="40">
        <f>SUM(S389:S400)</f>
        <v>0</v>
      </c>
      <c r="T401" s="20"/>
      <c r="U401" s="20"/>
      <c r="EC401" s="136">
        <f>SUM(EC389:EC400)</f>
        <v>0</v>
      </c>
    </row>
    <row r="402" spans="1:133" x14ac:dyDescent="0.25">
      <c r="A402" s="34"/>
      <c r="B402" s="42" t="s">
        <v>0</v>
      </c>
      <c r="C402" s="50"/>
      <c r="D402" s="42"/>
      <c r="E402" s="63"/>
      <c r="F402" s="66"/>
      <c r="G402" s="51"/>
      <c r="H402" s="51"/>
      <c r="I402" s="66"/>
      <c r="J402" s="51"/>
      <c r="K402" s="66"/>
      <c r="L402" s="51"/>
      <c r="M402" s="51"/>
      <c r="N402" s="51"/>
      <c r="O402" s="46"/>
      <c r="P402" s="46"/>
      <c r="Q402" s="46"/>
      <c r="R402" s="42"/>
      <c r="S402" s="42"/>
      <c r="T402" s="20"/>
      <c r="U402" s="20"/>
      <c r="EC402" s="51"/>
    </row>
    <row r="403" spans="1:133" x14ac:dyDescent="0.25">
      <c r="A403" s="20"/>
      <c r="B403" s="41" t="s">
        <v>174</v>
      </c>
      <c r="C403" s="34" t="s">
        <v>157</v>
      </c>
      <c r="R403" s="42"/>
      <c r="S403" s="42"/>
      <c r="T403" s="20"/>
      <c r="U403" s="20"/>
    </row>
    <row r="404" spans="1:133" x14ac:dyDescent="0.25">
      <c r="A404" s="34"/>
      <c r="B404" s="161" t="s">
        <v>429</v>
      </c>
      <c r="C404" s="161" t="s">
        <v>312</v>
      </c>
      <c r="D404" s="162"/>
      <c r="E404" s="163"/>
      <c r="F404" s="164"/>
      <c r="G404" s="165"/>
      <c r="H404" s="162"/>
      <c r="I404" s="164"/>
      <c r="J404" s="162"/>
      <c r="K404" s="191"/>
      <c r="L404" s="165"/>
      <c r="M404" s="168"/>
      <c r="N404" s="167">
        <f t="shared" ref="N404:N411" si="93">(IF(G404=0,1,G404)*IF(I404=0,1,I404)*L404 )+M404*IF(G404=0,1,G404)*IF(I404=0,1,I404)</f>
        <v>0</v>
      </c>
      <c r="O404" s="168">
        <f>N404/Portada!$F$15</f>
        <v>0</v>
      </c>
      <c r="P404" s="23"/>
      <c r="Q404" s="23"/>
      <c r="R404" s="20"/>
      <c r="S404" s="94">
        <f t="shared" ref="S404:S411" si="94">M404*IF(G404=0,1,G404)*IF(I404=0,1,I404)</f>
        <v>0</v>
      </c>
      <c r="T404" s="20"/>
      <c r="U404" s="20"/>
      <c r="EC404" s="167">
        <f>(IF(G404=0,1,G404)*IF(I404=0,1,I404)*L404 )+M404*IF(G404=0,1,G404)*IF(I404=0,1,I404)</f>
        <v>0</v>
      </c>
    </row>
    <row r="405" spans="1:133" x14ac:dyDescent="0.25">
      <c r="B405" s="184" t="s">
        <v>430</v>
      </c>
      <c r="C405" s="184" t="s">
        <v>161</v>
      </c>
      <c r="D405" s="155"/>
      <c r="E405" s="156"/>
      <c r="F405" s="157"/>
      <c r="G405" s="158"/>
      <c r="H405" s="155"/>
      <c r="I405" s="157"/>
      <c r="J405" s="155"/>
      <c r="K405" s="192"/>
      <c r="L405" s="158"/>
      <c r="M405" s="152"/>
      <c r="N405" s="151">
        <f t="shared" si="93"/>
        <v>0</v>
      </c>
      <c r="O405" s="152">
        <f>N405/Portada!$F$15</f>
        <v>0</v>
      </c>
      <c r="P405" s="23"/>
      <c r="Q405" s="23"/>
      <c r="R405" s="20"/>
      <c r="S405" s="94">
        <f t="shared" si="94"/>
        <v>0</v>
      </c>
      <c r="T405" s="20"/>
      <c r="U405" s="20"/>
      <c r="EC405" s="151">
        <f t="shared" ref="EC405:EC411" si="95">(IF(G405=0,1,G405)*IF(I405=0,1,I405)*L405 )+M405*IF(G405=0,1,G405)*IF(I405=0,1,I405)</f>
        <v>0</v>
      </c>
    </row>
    <row r="406" spans="1:133" x14ac:dyDescent="0.25">
      <c r="A406" s="34"/>
      <c r="B406" s="145" t="s">
        <v>431</v>
      </c>
      <c r="C406" s="145" t="s">
        <v>313</v>
      </c>
      <c r="D406" s="146"/>
      <c r="E406" s="147"/>
      <c r="F406" s="148"/>
      <c r="G406" s="149"/>
      <c r="H406" s="146"/>
      <c r="I406" s="148"/>
      <c r="J406" s="146"/>
      <c r="K406" s="193"/>
      <c r="L406" s="149"/>
      <c r="M406" s="152"/>
      <c r="N406" s="151">
        <f t="shared" si="93"/>
        <v>0</v>
      </c>
      <c r="O406" s="152">
        <f>N406/Portada!$F$15</f>
        <v>0</v>
      </c>
      <c r="P406" s="23"/>
      <c r="Q406" s="23"/>
      <c r="R406" s="20"/>
      <c r="S406" s="94">
        <f t="shared" si="94"/>
        <v>0</v>
      </c>
      <c r="T406" s="20"/>
      <c r="U406" s="20"/>
      <c r="EC406" s="151">
        <f t="shared" si="95"/>
        <v>0</v>
      </c>
    </row>
    <row r="407" spans="1:133" x14ac:dyDescent="0.25">
      <c r="A407" s="34"/>
      <c r="B407" s="184" t="s">
        <v>432</v>
      </c>
      <c r="C407" s="184" t="s">
        <v>162</v>
      </c>
      <c r="D407" s="155"/>
      <c r="E407" s="156"/>
      <c r="F407" s="157"/>
      <c r="G407" s="158"/>
      <c r="H407" s="155"/>
      <c r="I407" s="157"/>
      <c r="J407" s="155"/>
      <c r="K407" s="192"/>
      <c r="L407" s="158"/>
      <c r="M407" s="152"/>
      <c r="N407" s="151">
        <f t="shared" si="93"/>
        <v>0</v>
      </c>
      <c r="O407" s="152">
        <f>N407/Portada!$F$15</f>
        <v>0</v>
      </c>
      <c r="P407" s="23"/>
      <c r="Q407" s="23"/>
      <c r="R407" s="20"/>
      <c r="S407" s="94">
        <f t="shared" si="94"/>
        <v>0</v>
      </c>
      <c r="T407" s="20"/>
      <c r="U407" s="20"/>
      <c r="EC407" s="151">
        <f t="shared" si="95"/>
        <v>0</v>
      </c>
    </row>
    <row r="408" spans="1:133" x14ac:dyDescent="0.25">
      <c r="A408" s="34"/>
      <c r="B408" s="145" t="s">
        <v>433</v>
      </c>
      <c r="C408" s="145" t="s">
        <v>314</v>
      </c>
      <c r="D408" s="146"/>
      <c r="E408" s="147"/>
      <c r="F408" s="148"/>
      <c r="G408" s="149"/>
      <c r="H408" s="146"/>
      <c r="I408" s="148"/>
      <c r="J408" s="146"/>
      <c r="K408" s="193"/>
      <c r="L408" s="149"/>
      <c r="M408" s="152"/>
      <c r="N408" s="151">
        <f t="shared" si="93"/>
        <v>0</v>
      </c>
      <c r="O408" s="152">
        <f>N408/Portada!$F$15</f>
        <v>0</v>
      </c>
      <c r="P408" s="23"/>
      <c r="Q408" s="23"/>
      <c r="R408" s="20"/>
      <c r="S408" s="94">
        <f t="shared" si="94"/>
        <v>0</v>
      </c>
      <c r="T408" s="20"/>
      <c r="U408" s="20"/>
      <c r="EC408" s="151">
        <f t="shared" si="95"/>
        <v>0</v>
      </c>
    </row>
    <row r="409" spans="1:133" x14ac:dyDescent="0.25">
      <c r="A409" s="34"/>
      <c r="B409" s="184" t="s">
        <v>434</v>
      </c>
      <c r="C409" s="184" t="s">
        <v>315</v>
      </c>
      <c r="D409" s="155"/>
      <c r="E409" s="156"/>
      <c r="F409" s="157"/>
      <c r="G409" s="158"/>
      <c r="H409" s="155"/>
      <c r="I409" s="157"/>
      <c r="J409" s="155"/>
      <c r="K409" s="192"/>
      <c r="L409" s="158"/>
      <c r="M409" s="152"/>
      <c r="N409" s="151">
        <f t="shared" si="93"/>
        <v>0</v>
      </c>
      <c r="O409" s="152">
        <f>N409/Portada!$F$15</f>
        <v>0</v>
      </c>
      <c r="P409" s="23"/>
      <c r="Q409" s="23"/>
      <c r="R409" s="20"/>
      <c r="S409" s="94">
        <f t="shared" si="94"/>
        <v>0</v>
      </c>
      <c r="T409" s="20"/>
      <c r="U409" s="20"/>
      <c r="EC409" s="151">
        <f t="shared" si="95"/>
        <v>0</v>
      </c>
    </row>
    <row r="410" spans="1:133" x14ac:dyDescent="0.25">
      <c r="A410" s="34"/>
      <c r="B410" s="145" t="s">
        <v>435</v>
      </c>
      <c r="C410" s="137"/>
      <c r="D410" s="146"/>
      <c r="E410" s="147"/>
      <c r="F410" s="148"/>
      <c r="G410" s="149"/>
      <c r="H410" s="146"/>
      <c r="I410" s="148"/>
      <c r="J410" s="146"/>
      <c r="K410" s="193"/>
      <c r="L410" s="149"/>
      <c r="M410" s="152"/>
      <c r="N410" s="151">
        <f t="shared" si="93"/>
        <v>0</v>
      </c>
      <c r="O410" s="152">
        <f>N410/Portada!$F$15</f>
        <v>0</v>
      </c>
      <c r="P410" s="23"/>
      <c r="Q410" s="23"/>
      <c r="R410" s="20"/>
      <c r="S410" s="94">
        <f t="shared" si="94"/>
        <v>0</v>
      </c>
      <c r="T410" s="20"/>
      <c r="U410" s="20"/>
      <c r="EC410" s="151">
        <f t="shared" si="95"/>
        <v>0</v>
      </c>
    </row>
    <row r="411" spans="1:133" x14ac:dyDescent="0.25">
      <c r="A411" s="34"/>
      <c r="B411" s="184" t="s">
        <v>436</v>
      </c>
      <c r="C411" s="137"/>
      <c r="D411" s="155"/>
      <c r="E411" s="156"/>
      <c r="F411" s="157"/>
      <c r="G411" s="158"/>
      <c r="H411" s="155"/>
      <c r="I411" s="157"/>
      <c r="J411" s="155"/>
      <c r="K411" s="192"/>
      <c r="L411" s="158"/>
      <c r="M411" s="152"/>
      <c r="N411" s="151">
        <f t="shared" si="93"/>
        <v>0</v>
      </c>
      <c r="O411" s="152">
        <f>N411/Portada!$F$15</f>
        <v>0</v>
      </c>
      <c r="P411" s="23"/>
      <c r="Q411" s="23"/>
      <c r="R411" s="20"/>
      <c r="S411" s="94">
        <f t="shared" si="94"/>
        <v>0</v>
      </c>
      <c r="T411" s="20"/>
      <c r="U411" s="20"/>
      <c r="EC411" s="151">
        <f t="shared" si="95"/>
        <v>0</v>
      </c>
    </row>
    <row r="412" spans="1:133" ht="15.75" thickBot="1" x14ac:dyDescent="0.3">
      <c r="A412" s="34"/>
      <c r="B412" s="49"/>
      <c r="C412" s="133" t="str">
        <f>"TOTAL " &amp;" " &amp; B403 &amp; " " &amp; (C403)</f>
        <v>TOTAL  08.02. Transports</v>
      </c>
      <c r="D412" s="134"/>
      <c r="E412" s="135"/>
      <c r="F412" s="135"/>
      <c r="G412" s="134"/>
      <c r="H412" s="134"/>
      <c r="I412" s="135"/>
      <c r="J412" s="134"/>
      <c r="K412" s="135"/>
      <c r="L412" s="134"/>
      <c r="M412" s="141"/>
      <c r="N412" s="136">
        <f>SUM(N404:N411)</f>
        <v>0</v>
      </c>
      <c r="O412" s="136">
        <f>SUM(O404:O411)</f>
        <v>0</v>
      </c>
      <c r="P412" s="40">
        <f>SUM(P404:P411)</f>
        <v>0</v>
      </c>
      <c r="Q412" s="40">
        <f>SUM(Q404:Q411)</f>
        <v>0</v>
      </c>
      <c r="R412" s="20"/>
      <c r="S412" s="40">
        <f>SUM(S404:S411)</f>
        <v>0</v>
      </c>
      <c r="T412" s="20"/>
      <c r="U412" s="20"/>
      <c r="EC412" s="136">
        <f>SUM(EC404:EC411)</f>
        <v>0</v>
      </c>
    </row>
    <row r="413" spans="1:133" x14ac:dyDescent="0.25">
      <c r="A413" s="34"/>
      <c r="B413" s="42" t="s">
        <v>0</v>
      </c>
      <c r="T413" s="20"/>
      <c r="U413" s="20"/>
    </row>
    <row r="414" spans="1:133" x14ac:dyDescent="0.25">
      <c r="B414" s="41" t="s">
        <v>175</v>
      </c>
      <c r="C414" s="34" t="s">
        <v>316</v>
      </c>
      <c r="D414" s="46"/>
      <c r="E414" s="64"/>
      <c r="F414" s="64"/>
      <c r="G414" s="46"/>
      <c r="H414" s="46"/>
      <c r="I414" s="64"/>
      <c r="J414" s="46"/>
      <c r="K414" s="64"/>
      <c r="L414" s="46"/>
      <c r="M414" s="46"/>
      <c r="N414" s="46"/>
      <c r="O414" s="46"/>
      <c r="P414" s="46"/>
      <c r="Q414" s="46"/>
      <c r="R414" s="42"/>
      <c r="S414" s="42"/>
      <c r="T414" s="20"/>
      <c r="U414" s="20"/>
      <c r="EC414" s="46"/>
    </row>
    <row r="415" spans="1:133" x14ac:dyDescent="0.25">
      <c r="A415" s="34"/>
      <c r="B415" s="161" t="s">
        <v>437</v>
      </c>
      <c r="C415" s="161" t="s">
        <v>317</v>
      </c>
      <c r="D415" s="162"/>
      <c r="E415" s="163"/>
      <c r="F415" s="164"/>
      <c r="G415" s="165"/>
      <c r="H415" s="162"/>
      <c r="I415" s="164"/>
      <c r="J415" s="162"/>
      <c r="K415" s="191"/>
      <c r="L415" s="165"/>
      <c r="M415" s="168"/>
      <c r="N415" s="167">
        <f t="shared" ref="N415:N423" si="96">(IF(G415=0,1,G415)*IF(I415=0,1,I415)*L415 )+M415*IF(G415=0,1,G415)*IF(I415=0,1,I415)</f>
        <v>0</v>
      </c>
      <c r="O415" s="168">
        <f>N415/Portada!$F$15</f>
        <v>0</v>
      </c>
      <c r="P415" s="23"/>
      <c r="Q415" s="23"/>
      <c r="R415" s="20"/>
      <c r="S415" s="94">
        <f t="shared" ref="S415:S423" si="97">M415*IF(G415=0,1,G415)*IF(I415=0,1,I415)</f>
        <v>0</v>
      </c>
      <c r="T415" s="20"/>
      <c r="U415" s="20"/>
      <c r="EC415" s="167">
        <f>(IF(G415=0,1,G415)*IF(I415=0,1,I415)*L415 )+M415*IF(G415=0,1,G415)*IF(I415=0,1,I415)</f>
        <v>0</v>
      </c>
    </row>
    <row r="416" spans="1:133" x14ac:dyDescent="0.25">
      <c r="B416" s="184" t="s">
        <v>438</v>
      </c>
      <c r="C416" s="184" t="s">
        <v>318</v>
      </c>
      <c r="D416" s="155"/>
      <c r="E416" s="156"/>
      <c r="F416" s="157"/>
      <c r="G416" s="158"/>
      <c r="H416" s="155"/>
      <c r="I416" s="157"/>
      <c r="J416" s="155"/>
      <c r="K416" s="192"/>
      <c r="L416" s="158"/>
      <c r="M416" s="152"/>
      <c r="N416" s="151">
        <f t="shared" si="96"/>
        <v>0</v>
      </c>
      <c r="O416" s="152">
        <f>N416/Portada!$F$15</f>
        <v>0</v>
      </c>
      <c r="P416" s="23"/>
      <c r="Q416" s="23"/>
      <c r="R416" s="20"/>
      <c r="S416" s="94">
        <f t="shared" si="97"/>
        <v>0</v>
      </c>
      <c r="T416" s="20"/>
      <c r="U416" s="20"/>
      <c r="EC416" s="151">
        <f t="shared" ref="EC416:EC423" si="98">(IF(G416=0,1,G416)*IF(I416=0,1,I416)*L416 )+M416*IF(G416=0,1,G416)*IF(I416=0,1,I416)</f>
        <v>0</v>
      </c>
    </row>
    <row r="417" spans="1:133" x14ac:dyDescent="0.25">
      <c r="A417" s="34"/>
      <c r="B417" s="145" t="s">
        <v>439</v>
      </c>
      <c r="C417" s="145" t="s">
        <v>319</v>
      </c>
      <c r="D417" s="146"/>
      <c r="E417" s="147"/>
      <c r="F417" s="148"/>
      <c r="G417" s="149"/>
      <c r="H417" s="146"/>
      <c r="I417" s="148"/>
      <c r="J417" s="146"/>
      <c r="K417" s="193"/>
      <c r="L417" s="149"/>
      <c r="M417" s="152"/>
      <c r="N417" s="151">
        <f t="shared" si="96"/>
        <v>0</v>
      </c>
      <c r="O417" s="152">
        <f>N417/Portada!$F$15</f>
        <v>0</v>
      </c>
      <c r="P417" s="23"/>
      <c r="Q417" s="23"/>
      <c r="R417" s="20"/>
      <c r="S417" s="94">
        <f t="shared" si="97"/>
        <v>0</v>
      </c>
      <c r="T417" s="20"/>
      <c r="U417" s="20"/>
      <c r="EC417" s="151">
        <f t="shared" si="98"/>
        <v>0</v>
      </c>
    </row>
    <row r="418" spans="1:133" x14ac:dyDescent="0.25">
      <c r="A418" s="34"/>
      <c r="B418" s="184" t="s">
        <v>440</v>
      </c>
      <c r="C418" s="184" t="s">
        <v>320</v>
      </c>
      <c r="D418" s="155"/>
      <c r="E418" s="156"/>
      <c r="F418" s="157"/>
      <c r="G418" s="158"/>
      <c r="H418" s="155"/>
      <c r="I418" s="157"/>
      <c r="J418" s="155"/>
      <c r="K418" s="192"/>
      <c r="L418" s="158"/>
      <c r="M418" s="152"/>
      <c r="N418" s="151">
        <f t="shared" si="96"/>
        <v>0</v>
      </c>
      <c r="O418" s="152">
        <f>N418/Portada!$F$15</f>
        <v>0</v>
      </c>
      <c r="P418" s="23"/>
      <c r="Q418" s="23"/>
      <c r="R418" s="20"/>
      <c r="S418" s="94">
        <f t="shared" si="97"/>
        <v>0</v>
      </c>
      <c r="T418" s="20"/>
      <c r="U418" s="20"/>
      <c r="EC418" s="151">
        <f t="shared" si="98"/>
        <v>0</v>
      </c>
    </row>
    <row r="419" spans="1:133" x14ac:dyDescent="0.25">
      <c r="A419" s="34"/>
      <c r="B419" s="145" t="s">
        <v>441</v>
      </c>
      <c r="C419" s="145" t="s">
        <v>172</v>
      </c>
      <c r="D419" s="145"/>
      <c r="E419" s="147"/>
      <c r="F419" s="148"/>
      <c r="G419" s="149"/>
      <c r="H419" s="146"/>
      <c r="I419" s="148"/>
      <c r="J419" s="146"/>
      <c r="K419" s="193"/>
      <c r="L419" s="149"/>
      <c r="M419" s="152"/>
      <c r="N419" s="151">
        <f t="shared" si="96"/>
        <v>0</v>
      </c>
      <c r="O419" s="152">
        <f>N419/Portada!$F$15</f>
        <v>0</v>
      </c>
      <c r="P419" s="23"/>
      <c r="Q419" s="23"/>
      <c r="R419" s="20"/>
      <c r="S419" s="94">
        <f t="shared" si="97"/>
        <v>0</v>
      </c>
      <c r="T419" s="20"/>
      <c r="U419" s="20"/>
      <c r="EC419" s="151">
        <f t="shared" si="98"/>
        <v>0</v>
      </c>
    </row>
    <row r="420" spans="1:133" x14ac:dyDescent="0.25">
      <c r="A420" s="34"/>
      <c r="B420" s="184" t="s">
        <v>442</v>
      </c>
      <c r="C420" s="184" t="s">
        <v>321</v>
      </c>
      <c r="D420" s="155"/>
      <c r="E420" s="156"/>
      <c r="F420" s="157"/>
      <c r="G420" s="158"/>
      <c r="H420" s="155"/>
      <c r="I420" s="157"/>
      <c r="J420" s="155"/>
      <c r="K420" s="192"/>
      <c r="L420" s="158"/>
      <c r="M420" s="152"/>
      <c r="N420" s="151">
        <f t="shared" si="96"/>
        <v>0</v>
      </c>
      <c r="O420" s="152">
        <f>N420/Portada!$F$15</f>
        <v>0</v>
      </c>
      <c r="P420" s="23"/>
      <c r="Q420" s="23"/>
      <c r="R420" s="20"/>
      <c r="S420" s="94">
        <f t="shared" si="97"/>
        <v>0</v>
      </c>
      <c r="T420" s="20"/>
      <c r="U420" s="20"/>
      <c r="EC420" s="151">
        <f t="shared" si="98"/>
        <v>0</v>
      </c>
    </row>
    <row r="421" spans="1:133" x14ac:dyDescent="0.25">
      <c r="A421" s="34"/>
      <c r="B421" s="145" t="s">
        <v>443</v>
      </c>
      <c r="C421" s="137"/>
      <c r="D421" s="145"/>
      <c r="E421" s="147"/>
      <c r="F421" s="148"/>
      <c r="G421" s="149"/>
      <c r="H421" s="146"/>
      <c r="I421" s="148"/>
      <c r="J421" s="146"/>
      <c r="K421" s="193"/>
      <c r="L421" s="149"/>
      <c r="M421" s="152"/>
      <c r="N421" s="151">
        <f t="shared" si="96"/>
        <v>0</v>
      </c>
      <c r="O421" s="152">
        <f>N421/Portada!$F$15</f>
        <v>0</v>
      </c>
      <c r="P421" s="23"/>
      <c r="Q421" s="23"/>
      <c r="R421" s="20"/>
      <c r="S421" s="94">
        <f t="shared" si="97"/>
        <v>0</v>
      </c>
      <c r="T421" s="20"/>
      <c r="U421" s="20"/>
      <c r="EC421" s="151">
        <f t="shared" si="98"/>
        <v>0</v>
      </c>
    </row>
    <row r="422" spans="1:133" x14ac:dyDescent="0.25">
      <c r="A422" s="34"/>
      <c r="B422" s="184" t="s">
        <v>444</v>
      </c>
      <c r="C422" s="138"/>
      <c r="D422" s="155"/>
      <c r="E422" s="156"/>
      <c r="F422" s="157"/>
      <c r="G422" s="158"/>
      <c r="H422" s="155"/>
      <c r="I422" s="157"/>
      <c r="J422" s="155"/>
      <c r="K422" s="192"/>
      <c r="L422" s="158"/>
      <c r="M422" s="152"/>
      <c r="N422" s="151">
        <f t="shared" si="96"/>
        <v>0</v>
      </c>
      <c r="O422" s="152">
        <f>N422/Portada!$F$15</f>
        <v>0</v>
      </c>
      <c r="P422" s="23"/>
      <c r="Q422" s="23"/>
      <c r="R422" s="20"/>
      <c r="S422" s="94">
        <f t="shared" si="97"/>
        <v>0</v>
      </c>
      <c r="T422" s="20"/>
      <c r="U422" s="20"/>
      <c r="EC422" s="151">
        <f t="shared" si="98"/>
        <v>0</v>
      </c>
    </row>
    <row r="423" spans="1:133" x14ac:dyDescent="0.25">
      <c r="A423" s="34"/>
      <c r="B423" s="195" t="s">
        <v>445</v>
      </c>
      <c r="C423" s="138"/>
      <c r="D423" s="195"/>
      <c r="E423" s="179"/>
      <c r="F423" s="180"/>
      <c r="G423" s="181"/>
      <c r="H423" s="178"/>
      <c r="I423" s="180"/>
      <c r="J423" s="178"/>
      <c r="K423" s="196"/>
      <c r="L423" s="181"/>
      <c r="M423" s="176"/>
      <c r="N423" s="175">
        <f t="shared" si="96"/>
        <v>0</v>
      </c>
      <c r="O423" s="176">
        <f>N423/Portada!$F$15</f>
        <v>0</v>
      </c>
      <c r="P423" s="23"/>
      <c r="Q423" s="23"/>
      <c r="R423" s="20"/>
      <c r="S423" s="94">
        <f t="shared" si="97"/>
        <v>0</v>
      </c>
      <c r="T423" s="20"/>
      <c r="U423" s="20"/>
      <c r="EC423" s="151">
        <f t="shared" si="98"/>
        <v>0</v>
      </c>
    </row>
    <row r="424" spans="1:133" ht="15.75" thickBot="1" x14ac:dyDescent="0.3">
      <c r="A424" s="34"/>
      <c r="B424" s="48"/>
      <c r="C424" s="133" t="str">
        <f>"TOTAL " &amp;" " &amp; B414 &amp; " " &amp; (C414)</f>
        <v>TOTAL  08.03. Viatges, hotels i àpats</v>
      </c>
      <c r="D424" s="134"/>
      <c r="E424" s="135"/>
      <c r="F424" s="135"/>
      <c r="G424" s="134"/>
      <c r="H424" s="134"/>
      <c r="I424" s="135"/>
      <c r="J424" s="134"/>
      <c r="K424" s="135"/>
      <c r="L424" s="134"/>
      <c r="M424" s="141"/>
      <c r="N424" s="136">
        <f>SUM(N415:N423)</f>
        <v>0</v>
      </c>
      <c r="O424" s="136">
        <f>SUM(O415:O423)</f>
        <v>0</v>
      </c>
      <c r="P424" s="40">
        <f>SUM(P415:P423)</f>
        <v>0</v>
      </c>
      <c r="Q424" s="40">
        <f>SUM(Q415:Q423)</f>
        <v>0</v>
      </c>
      <c r="R424" s="20"/>
      <c r="S424" s="40">
        <f>SUM(S415:S423)</f>
        <v>0</v>
      </c>
      <c r="T424" s="20"/>
      <c r="U424" s="20"/>
      <c r="EC424" s="136">
        <f>SUM(EC415:EC423)</f>
        <v>0</v>
      </c>
    </row>
    <row r="425" spans="1:133" x14ac:dyDescent="0.25">
      <c r="A425" s="34"/>
      <c r="B425" s="42" t="s">
        <v>0</v>
      </c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EC425" s="20"/>
    </row>
    <row r="426" spans="1:133" x14ac:dyDescent="0.25">
      <c r="A426" s="20"/>
      <c r="B426" s="41" t="s">
        <v>473</v>
      </c>
      <c r="C426" s="34" t="s">
        <v>474</v>
      </c>
      <c r="D426" s="46"/>
      <c r="E426" s="64"/>
      <c r="F426" s="64"/>
      <c r="G426" s="46"/>
      <c r="H426" s="46"/>
      <c r="I426" s="64"/>
      <c r="J426" s="46"/>
      <c r="K426" s="64"/>
      <c r="L426" s="46"/>
      <c r="M426" s="46"/>
      <c r="N426" s="46"/>
      <c r="O426" s="46"/>
      <c r="P426" s="46"/>
      <c r="Q426" s="46"/>
      <c r="R426" s="42"/>
      <c r="S426" s="42"/>
      <c r="T426" s="20"/>
      <c r="U426" s="20"/>
      <c r="EC426" s="46"/>
    </row>
    <row r="427" spans="1:133" x14ac:dyDescent="0.25">
      <c r="A427" s="34"/>
      <c r="B427" s="161" t="s">
        <v>475</v>
      </c>
      <c r="C427" s="161" t="s">
        <v>317</v>
      </c>
      <c r="D427" s="162"/>
      <c r="E427" s="163"/>
      <c r="F427" s="164"/>
      <c r="G427" s="165"/>
      <c r="H427" s="162"/>
      <c r="I427" s="164"/>
      <c r="J427" s="162"/>
      <c r="K427" s="191"/>
      <c r="L427" s="165"/>
      <c r="M427" s="168"/>
      <c r="N427" s="167">
        <f t="shared" ref="N427:N433" si="99">(IF(G427=0,1,G427)*IF(I427=0,1,I427)*L427 )+M427*IF(G427=0,1,G427)*IF(I427=0,1,I427)</f>
        <v>0</v>
      </c>
      <c r="O427" s="168">
        <f>N427/Portada!$F$15</f>
        <v>0</v>
      </c>
      <c r="P427" s="23"/>
      <c r="Q427" s="23"/>
      <c r="R427" s="20"/>
      <c r="S427" s="94">
        <f t="shared" ref="S427:S433" si="100">M427*IF(G427=0,1,G427)*IF(I427=0,1,I427)</f>
        <v>0</v>
      </c>
      <c r="T427" s="20"/>
      <c r="U427" s="20"/>
      <c r="EC427" s="39">
        <f>(IF(G427=0,1,G427)*IF(I427=0,1,I427)*L427 )+M427*IF(G427=0,1,G427)*IF(I427=0,1,I427)</f>
        <v>0</v>
      </c>
    </row>
    <row r="428" spans="1:133" x14ac:dyDescent="0.25">
      <c r="B428" s="184" t="s">
        <v>476</v>
      </c>
      <c r="C428" s="184" t="s">
        <v>479</v>
      </c>
      <c r="D428" s="155"/>
      <c r="E428" s="156"/>
      <c r="F428" s="157"/>
      <c r="G428" s="158"/>
      <c r="H428" s="155"/>
      <c r="I428" s="157"/>
      <c r="J428" s="155"/>
      <c r="K428" s="192"/>
      <c r="L428" s="158"/>
      <c r="M428" s="152"/>
      <c r="N428" s="151">
        <f t="shared" si="99"/>
        <v>0</v>
      </c>
      <c r="O428" s="152">
        <f>N428/Portada!$F$15</f>
        <v>0</v>
      </c>
      <c r="P428" s="23"/>
      <c r="Q428" s="23"/>
      <c r="R428" s="20"/>
      <c r="S428" s="94">
        <f t="shared" si="100"/>
        <v>0</v>
      </c>
      <c r="T428" s="20"/>
      <c r="U428" s="20"/>
      <c r="EC428" s="39">
        <f t="shared" ref="EC428:EC433" si="101">(IF(G428=0,1,G428)*IF(I428=0,1,I428)*L428 )+M428*IF(G428=0,1,G428)*IF(I428=0,1,I428)</f>
        <v>0</v>
      </c>
    </row>
    <row r="429" spans="1:133" x14ac:dyDescent="0.25">
      <c r="A429" s="34"/>
      <c r="B429" s="145" t="s">
        <v>477</v>
      </c>
      <c r="C429" s="145" t="s">
        <v>480</v>
      </c>
      <c r="D429" s="146"/>
      <c r="E429" s="147"/>
      <c r="F429" s="148"/>
      <c r="G429" s="149"/>
      <c r="H429" s="146"/>
      <c r="I429" s="148"/>
      <c r="J429" s="146"/>
      <c r="K429" s="193"/>
      <c r="L429" s="149"/>
      <c r="M429" s="152"/>
      <c r="N429" s="151">
        <f t="shared" si="99"/>
        <v>0</v>
      </c>
      <c r="O429" s="152">
        <f>N429/Portada!$F$15</f>
        <v>0</v>
      </c>
      <c r="P429" s="23"/>
      <c r="Q429" s="23"/>
      <c r="R429" s="20"/>
      <c r="S429" s="94">
        <f t="shared" si="100"/>
        <v>0</v>
      </c>
      <c r="T429" s="20"/>
      <c r="U429" s="20"/>
      <c r="EC429" s="39">
        <f t="shared" si="101"/>
        <v>0</v>
      </c>
    </row>
    <row r="430" spans="1:133" x14ac:dyDescent="0.25">
      <c r="A430" s="34"/>
      <c r="B430" s="184" t="s">
        <v>478</v>
      </c>
      <c r="C430" s="184" t="s">
        <v>481</v>
      </c>
      <c r="D430" s="155"/>
      <c r="E430" s="156"/>
      <c r="F430" s="157"/>
      <c r="G430" s="158"/>
      <c r="H430" s="155"/>
      <c r="I430" s="157"/>
      <c r="J430" s="155"/>
      <c r="K430" s="192"/>
      <c r="L430" s="158"/>
      <c r="M430" s="152"/>
      <c r="N430" s="151">
        <f t="shared" si="99"/>
        <v>0</v>
      </c>
      <c r="O430" s="152">
        <f>N430/Portada!$F$15</f>
        <v>0</v>
      </c>
      <c r="P430" s="23"/>
      <c r="Q430" s="23"/>
      <c r="R430" s="20"/>
      <c r="S430" s="94">
        <f t="shared" si="100"/>
        <v>0</v>
      </c>
      <c r="T430" s="20"/>
      <c r="U430" s="20"/>
      <c r="EC430" s="39">
        <f t="shared" si="101"/>
        <v>0</v>
      </c>
    </row>
    <row r="431" spans="1:133" x14ac:dyDescent="0.25">
      <c r="A431" s="34"/>
      <c r="B431" s="145" t="s">
        <v>482</v>
      </c>
      <c r="C431" s="137"/>
      <c r="D431" s="146"/>
      <c r="E431" s="147"/>
      <c r="F431" s="148"/>
      <c r="G431" s="149"/>
      <c r="H431" s="146"/>
      <c r="I431" s="148"/>
      <c r="J431" s="146"/>
      <c r="K431" s="193"/>
      <c r="L431" s="149"/>
      <c r="M431" s="152"/>
      <c r="N431" s="151">
        <f t="shared" si="99"/>
        <v>0</v>
      </c>
      <c r="O431" s="152">
        <f>N431/Portada!$F$15</f>
        <v>0</v>
      </c>
      <c r="P431" s="23"/>
      <c r="Q431" s="23"/>
      <c r="R431" s="20"/>
      <c r="S431" s="94">
        <f t="shared" si="100"/>
        <v>0</v>
      </c>
      <c r="T431" s="20"/>
      <c r="U431" s="20"/>
      <c r="EC431" s="39">
        <f t="shared" si="101"/>
        <v>0</v>
      </c>
    </row>
    <row r="432" spans="1:133" x14ac:dyDescent="0.25">
      <c r="A432" s="34"/>
      <c r="B432" s="184" t="s">
        <v>483</v>
      </c>
      <c r="C432" s="138"/>
      <c r="D432" s="155"/>
      <c r="E432" s="156"/>
      <c r="F432" s="157"/>
      <c r="G432" s="158"/>
      <c r="H432" s="155"/>
      <c r="I432" s="157"/>
      <c r="J432" s="155"/>
      <c r="K432" s="192"/>
      <c r="L432" s="158"/>
      <c r="M432" s="152"/>
      <c r="N432" s="151">
        <f t="shared" si="99"/>
        <v>0</v>
      </c>
      <c r="O432" s="152">
        <f>N432/Portada!$F$15</f>
        <v>0</v>
      </c>
      <c r="P432" s="23"/>
      <c r="Q432" s="23"/>
      <c r="R432" s="20"/>
      <c r="S432" s="94">
        <f t="shared" si="100"/>
        <v>0</v>
      </c>
      <c r="T432" s="20"/>
      <c r="U432" s="20"/>
      <c r="EC432" s="39">
        <f t="shared" si="101"/>
        <v>0</v>
      </c>
    </row>
    <row r="433" spans="1:133" x14ac:dyDescent="0.25">
      <c r="A433" s="34"/>
      <c r="B433" s="195" t="s">
        <v>484</v>
      </c>
      <c r="C433" s="138"/>
      <c r="D433" s="178"/>
      <c r="E433" s="179"/>
      <c r="F433" s="180"/>
      <c r="G433" s="181"/>
      <c r="H433" s="178"/>
      <c r="I433" s="180"/>
      <c r="J433" s="178"/>
      <c r="K433" s="196"/>
      <c r="L433" s="181"/>
      <c r="M433" s="176"/>
      <c r="N433" s="175">
        <f t="shared" si="99"/>
        <v>0</v>
      </c>
      <c r="O433" s="176">
        <f>N433/Portada!$F$15</f>
        <v>0</v>
      </c>
      <c r="P433" s="23"/>
      <c r="Q433" s="23"/>
      <c r="R433" s="20"/>
      <c r="S433" s="94">
        <f t="shared" si="100"/>
        <v>0</v>
      </c>
      <c r="T433" s="20"/>
      <c r="U433" s="20"/>
      <c r="EC433" s="39">
        <f t="shared" si="101"/>
        <v>0</v>
      </c>
    </row>
    <row r="434" spans="1:133" ht="15.75" thickBot="1" x14ac:dyDescent="0.3">
      <c r="A434" s="34"/>
      <c r="B434" s="48"/>
      <c r="C434" s="133" t="str">
        <f>"TOTAL " &amp;" " &amp; B426 &amp; " " &amp; (C426)</f>
        <v>TOTAL  08.04. Atenció convidats</v>
      </c>
      <c r="D434" s="134"/>
      <c r="E434" s="135"/>
      <c r="F434" s="135"/>
      <c r="G434" s="134"/>
      <c r="H434" s="134"/>
      <c r="I434" s="135"/>
      <c r="J434" s="134"/>
      <c r="K434" s="135"/>
      <c r="L434" s="134"/>
      <c r="M434" s="141"/>
      <c r="N434" s="136">
        <f>SUM(N427:N433)</f>
        <v>0</v>
      </c>
      <c r="O434" s="136">
        <f>SUM(O427:O433)</f>
        <v>0</v>
      </c>
      <c r="P434" s="40">
        <f>SUM(P427:P433)</f>
        <v>0</v>
      </c>
      <c r="Q434" s="40">
        <f>SUM(Q427:Q433)</f>
        <v>0</v>
      </c>
      <c r="R434" s="20"/>
      <c r="S434" s="40">
        <f>SUM(S427:S433)</f>
        <v>0</v>
      </c>
      <c r="T434" s="20"/>
      <c r="U434" s="20"/>
      <c r="EC434" s="136">
        <f>SUM(EC427:EC433)</f>
        <v>0</v>
      </c>
    </row>
    <row r="435" spans="1:133" x14ac:dyDescent="0.25">
      <c r="A435" s="34"/>
      <c r="B435" s="49"/>
      <c r="C435" s="68" t="s">
        <v>242</v>
      </c>
      <c r="D435" s="69" t="str">
        <f>C386</f>
        <v>CAPÍTOL 08.- Despeses de producció</v>
      </c>
      <c r="E435" s="62"/>
      <c r="F435" s="62"/>
      <c r="G435" s="43"/>
      <c r="H435" s="43"/>
      <c r="I435" s="71"/>
      <c r="J435" s="43"/>
      <c r="K435" s="71"/>
      <c r="L435" s="43"/>
      <c r="M435" s="43"/>
      <c r="N435" s="44">
        <f>(N401+N412+N424+N434)</f>
        <v>0</v>
      </c>
      <c r="O435" s="44">
        <f>(O401+O412+O424+O434)</f>
        <v>0</v>
      </c>
      <c r="P435" s="44">
        <f>(P401+P412+P424+P434)</f>
        <v>0</v>
      </c>
      <c r="Q435" s="44">
        <f>(Q401+Q412+Q424+Q434)</f>
        <v>0</v>
      </c>
      <c r="R435" s="42"/>
      <c r="S435" s="44">
        <f>(S401+S412+S424+S434)</f>
        <v>0</v>
      </c>
      <c r="T435" s="20"/>
      <c r="U435" s="20"/>
      <c r="EC435" s="44">
        <f>(EC401+EC412+EC424+EC434)</f>
        <v>0</v>
      </c>
    </row>
    <row r="436" spans="1:133" x14ac:dyDescent="0.25">
      <c r="A436" s="20"/>
      <c r="R436" s="42"/>
      <c r="S436" s="42"/>
      <c r="T436" s="20"/>
      <c r="U436" s="20"/>
    </row>
    <row r="437" spans="1:133" ht="18.75" x14ac:dyDescent="0.3">
      <c r="A437" s="20"/>
      <c r="B437" s="54"/>
      <c r="C437" s="45" t="s">
        <v>652</v>
      </c>
      <c r="R437" s="42"/>
      <c r="S437" s="42"/>
      <c r="T437" s="20"/>
      <c r="U437" s="20"/>
    </row>
    <row r="438" spans="1:133" x14ac:dyDescent="0.25">
      <c r="A438" s="20"/>
      <c r="B438" s="42" t="s">
        <v>0</v>
      </c>
      <c r="C438" s="2"/>
      <c r="K438" s="31"/>
      <c r="R438" s="42"/>
      <c r="S438" s="42"/>
      <c r="T438" s="20"/>
      <c r="U438" s="20"/>
    </row>
    <row r="439" spans="1:133" x14ac:dyDescent="0.25">
      <c r="A439" s="20"/>
      <c r="B439" s="41" t="s">
        <v>176</v>
      </c>
      <c r="C439" s="34" t="s">
        <v>178</v>
      </c>
      <c r="K439" s="31"/>
      <c r="R439" s="42"/>
      <c r="S439" s="42"/>
      <c r="T439" s="20"/>
      <c r="U439" s="20"/>
    </row>
    <row r="440" spans="1:133" x14ac:dyDescent="0.25">
      <c r="A440" s="34"/>
      <c r="B440" s="161" t="s">
        <v>446</v>
      </c>
      <c r="C440" s="161" t="s">
        <v>180</v>
      </c>
      <c r="D440" s="162"/>
      <c r="E440" s="163"/>
      <c r="F440" s="164"/>
      <c r="G440" s="165"/>
      <c r="H440" s="162"/>
      <c r="I440" s="164"/>
      <c r="J440" s="162"/>
      <c r="K440" s="191"/>
      <c r="L440" s="165"/>
      <c r="M440" s="168"/>
      <c r="N440" s="167">
        <f>(IF(G440=0,1,G440)*IF(I440=0,1,I440)*L440 )+M440*IF(G440=0,1,G440)*IF(I440=0,1,I440)</f>
        <v>0</v>
      </c>
      <c r="O440" s="168">
        <f>N440/Portada!$F$15</f>
        <v>0</v>
      </c>
      <c r="P440" s="23"/>
      <c r="Q440" s="23"/>
      <c r="R440" s="20"/>
      <c r="S440" s="94">
        <f>M440*IF(G440=0,1,G440)*IF(I440=0,1,I440)</f>
        <v>0</v>
      </c>
      <c r="T440" s="20"/>
      <c r="U440" s="20"/>
      <c r="EC440" s="39">
        <f>(IF(G440=0,1,G440)*IF(I440=0,1,I440)*L440 )+M440*IF(G440=0,1,G440)*IF(I440=0,1,I440)</f>
        <v>0</v>
      </c>
    </row>
    <row r="441" spans="1:133" x14ac:dyDescent="0.25">
      <c r="B441" s="184" t="s">
        <v>447</v>
      </c>
      <c r="C441" s="184" t="s">
        <v>322</v>
      </c>
      <c r="D441" s="155"/>
      <c r="E441" s="156"/>
      <c r="F441" s="157"/>
      <c r="G441" s="158"/>
      <c r="H441" s="155"/>
      <c r="I441" s="157"/>
      <c r="J441" s="155"/>
      <c r="K441" s="192"/>
      <c r="L441" s="158"/>
      <c r="M441" s="152"/>
      <c r="N441" s="151">
        <f>(IF(G441=0,1,G441)*IF(I441=0,1,I441)*L441 )+M441*IF(G441=0,1,G441)*IF(I441=0,1,I441)</f>
        <v>0</v>
      </c>
      <c r="O441" s="152">
        <f>N441/Portada!$F$15</f>
        <v>0</v>
      </c>
      <c r="P441" s="23"/>
      <c r="Q441" s="23"/>
      <c r="R441" s="20"/>
      <c r="S441" s="94">
        <f>M441*IF(G441=0,1,G441)*IF(I441=0,1,I441)</f>
        <v>0</v>
      </c>
      <c r="T441" s="20"/>
      <c r="U441" s="20"/>
      <c r="EC441" s="39">
        <f>(IF(G441=0,1,G441)*IF(I441=0,1,I441)*L441 )+M441*IF(G441=0,1,G441)*IF(I441=0,1,I441)</f>
        <v>0</v>
      </c>
    </row>
    <row r="442" spans="1:133" x14ac:dyDescent="0.25">
      <c r="A442" s="34"/>
      <c r="B442" s="145" t="s">
        <v>448</v>
      </c>
      <c r="C442" s="138"/>
      <c r="D442" s="146"/>
      <c r="E442" s="147"/>
      <c r="F442" s="148"/>
      <c r="G442" s="149"/>
      <c r="H442" s="146"/>
      <c r="I442" s="148"/>
      <c r="J442" s="146"/>
      <c r="K442" s="193"/>
      <c r="L442" s="149"/>
      <c r="M442" s="152"/>
      <c r="N442" s="151">
        <f>(IF(G442=0,1,G442)*IF(I442=0,1,I442)*L442 )+M442*IF(G442=0,1,G442)*IF(I442=0,1,I442)</f>
        <v>0</v>
      </c>
      <c r="O442" s="152">
        <f>N442/Portada!$F$15</f>
        <v>0</v>
      </c>
      <c r="P442" s="23"/>
      <c r="Q442" s="23"/>
      <c r="R442" s="20"/>
      <c r="S442" s="94">
        <f>M442*IF(G442=0,1,G442)*IF(I442=0,1,I442)</f>
        <v>0</v>
      </c>
      <c r="T442" s="20"/>
      <c r="U442" s="20"/>
      <c r="EC442" s="39">
        <f>(IF(G442=0,1,G442)*IF(I442=0,1,I442)*L442 )+M442*IF(G442=0,1,G442)*IF(I442=0,1,I442)</f>
        <v>0</v>
      </c>
    </row>
    <row r="443" spans="1:133" x14ac:dyDescent="0.25">
      <c r="A443" s="34"/>
      <c r="B443" s="184" t="s">
        <v>449</v>
      </c>
      <c r="C443" s="138"/>
      <c r="D443" s="155"/>
      <c r="E443" s="156"/>
      <c r="F443" s="157"/>
      <c r="G443" s="158"/>
      <c r="H443" s="155"/>
      <c r="I443" s="157"/>
      <c r="J443" s="155"/>
      <c r="K443" s="192"/>
      <c r="L443" s="158"/>
      <c r="M443" s="152"/>
      <c r="N443" s="151">
        <f>(IF(G443=0,1,G443)*IF(I443=0,1,I443)*L443 )+M443*IF(G443=0,1,G443)*IF(I443=0,1,I443)</f>
        <v>0</v>
      </c>
      <c r="O443" s="152">
        <f>N443/Portada!$F$15</f>
        <v>0</v>
      </c>
      <c r="P443" s="23"/>
      <c r="Q443" s="23"/>
      <c r="R443" s="20"/>
      <c r="S443" s="94">
        <f>M443*IF(G443=0,1,G443)*IF(I443=0,1,I443)</f>
        <v>0</v>
      </c>
      <c r="T443" s="20"/>
      <c r="U443" s="20"/>
      <c r="EC443" s="39">
        <f>(IF(G443=0,1,G443)*IF(I443=0,1,I443)*L443 )+M443*IF(G443=0,1,G443)*IF(I443=0,1,I443)</f>
        <v>0</v>
      </c>
    </row>
    <row r="444" spans="1:133" ht="15.75" thickBot="1" x14ac:dyDescent="0.3">
      <c r="A444" s="34"/>
      <c r="B444" s="49"/>
      <c r="C444" s="133" t="str">
        <f>"TOTAL " &amp;" " &amp; B439 &amp; " " &amp; (C439)</f>
        <v>TOTAL  09.01. Assegurances.</v>
      </c>
      <c r="D444" s="134"/>
      <c r="E444" s="135"/>
      <c r="F444" s="135"/>
      <c r="G444" s="134"/>
      <c r="H444" s="134"/>
      <c r="I444" s="135"/>
      <c r="J444" s="134"/>
      <c r="K444" s="135"/>
      <c r="L444" s="134"/>
      <c r="M444" s="141"/>
      <c r="N444" s="136">
        <f>SUM(N440:N443)</f>
        <v>0</v>
      </c>
      <c r="O444" s="136">
        <f>SUM(O440:O443)</f>
        <v>0</v>
      </c>
      <c r="P444" s="40">
        <f>SUM(P440:P443)</f>
        <v>0</v>
      </c>
      <c r="Q444" s="40">
        <f>SUM(Q440:Q443)</f>
        <v>0</v>
      </c>
      <c r="R444" s="20"/>
      <c r="S444" s="40">
        <f>SUM(S440:S443)</f>
        <v>0</v>
      </c>
      <c r="T444" s="20"/>
      <c r="U444" s="20"/>
      <c r="EC444" s="136">
        <f>SUM(EC440:EC443)</f>
        <v>0</v>
      </c>
    </row>
    <row r="445" spans="1:133" x14ac:dyDescent="0.25">
      <c r="A445" s="34"/>
      <c r="B445" s="49"/>
      <c r="C445" s="68" t="s">
        <v>242</v>
      </c>
      <c r="D445" s="69" t="str">
        <f>C437</f>
        <v>CAPÍTOL 09.- Assegurances</v>
      </c>
      <c r="E445" s="62"/>
      <c r="F445" s="62"/>
      <c r="G445" s="43"/>
      <c r="H445" s="43"/>
      <c r="I445" s="71"/>
      <c r="J445" s="43"/>
      <c r="K445" s="71"/>
      <c r="L445" s="43"/>
      <c r="M445" s="43"/>
      <c r="N445" s="44">
        <f>(N444)</f>
        <v>0</v>
      </c>
      <c r="O445" s="44">
        <f>(O444)</f>
        <v>0</v>
      </c>
      <c r="P445" s="44">
        <f>(P444)</f>
        <v>0</v>
      </c>
      <c r="Q445" s="44">
        <f>(Q444)</f>
        <v>0</v>
      </c>
      <c r="R445" s="42"/>
      <c r="S445" s="44">
        <f>(S444)</f>
        <v>0</v>
      </c>
      <c r="T445" s="20"/>
      <c r="U445" s="20"/>
      <c r="EC445" s="44">
        <f>(EC444)</f>
        <v>0</v>
      </c>
    </row>
    <row r="446" spans="1:133" ht="15.75" customHeight="1" x14ac:dyDescent="0.25">
      <c r="A446" s="34"/>
      <c r="R446" s="42"/>
      <c r="S446" s="42"/>
      <c r="T446" s="20"/>
      <c r="U446" s="20"/>
    </row>
    <row r="447" spans="1:133" ht="18.75" x14ac:dyDescent="0.3">
      <c r="A447" s="20"/>
      <c r="B447" s="54"/>
      <c r="C447" s="45" t="s">
        <v>323</v>
      </c>
      <c r="R447" s="42"/>
      <c r="S447" s="42"/>
      <c r="T447" s="20"/>
      <c r="U447" s="20"/>
    </row>
    <row r="448" spans="1:133" x14ac:dyDescent="0.25">
      <c r="A448" s="20"/>
      <c r="B448" s="42" t="s">
        <v>0</v>
      </c>
      <c r="C448" s="9"/>
      <c r="R448" s="42"/>
      <c r="S448" s="42"/>
      <c r="T448" s="20"/>
      <c r="U448" s="20"/>
    </row>
    <row r="449" spans="1:133" x14ac:dyDescent="0.25">
      <c r="A449" s="20"/>
      <c r="B449" s="41" t="s">
        <v>177</v>
      </c>
      <c r="C449" s="34" t="s">
        <v>184</v>
      </c>
      <c r="R449" s="42"/>
      <c r="S449" s="42"/>
      <c r="T449" s="20"/>
      <c r="U449" s="20"/>
    </row>
    <row r="450" spans="1:133" x14ac:dyDescent="0.25">
      <c r="A450" s="34"/>
      <c r="B450" s="161" t="s">
        <v>450</v>
      </c>
      <c r="C450" s="161" t="s">
        <v>185</v>
      </c>
      <c r="D450" s="162"/>
      <c r="E450" s="164"/>
      <c r="F450" s="164"/>
      <c r="G450" s="165"/>
      <c r="H450" s="162"/>
      <c r="I450" s="164"/>
      <c r="J450" s="162"/>
      <c r="K450" s="191"/>
      <c r="L450" s="165"/>
      <c r="M450" s="168"/>
      <c r="N450" s="167">
        <f t="shared" ref="N450:N466" si="102">(IF(G450=0,1,G450)*IF(I450=0,1,I450)*L450 )+M450*IF(G450=0,1,G450)*IF(I450=0,1,I450)</f>
        <v>0</v>
      </c>
      <c r="O450" s="168">
        <f>N450/Portada!$F$15</f>
        <v>0</v>
      </c>
      <c r="P450" s="23"/>
      <c r="Q450" s="23"/>
      <c r="R450" s="20"/>
      <c r="S450" s="94">
        <f t="shared" ref="S450:S466" si="103">M450*IF(G450=0,1,G450)*IF(I450=0,1,I450)</f>
        <v>0</v>
      </c>
      <c r="T450" s="20"/>
      <c r="U450" s="20"/>
      <c r="EC450" s="39">
        <f t="shared" ref="EC450:EC466" si="104">(IF(G450=0,1,G450)*IF(I450=0,1,I450)*L450 )+M450*IF(G450=0,1,G450)*IF(I450=0,1,I450)</f>
        <v>0</v>
      </c>
    </row>
    <row r="451" spans="1:133" x14ac:dyDescent="0.25">
      <c r="B451" s="184" t="s">
        <v>623</v>
      </c>
      <c r="C451" s="184" t="s">
        <v>186</v>
      </c>
      <c r="D451" s="155"/>
      <c r="E451" s="157"/>
      <c r="F451" s="157"/>
      <c r="G451" s="158"/>
      <c r="H451" s="155"/>
      <c r="I451" s="157"/>
      <c r="J451" s="155"/>
      <c r="K451" s="192"/>
      <c r="L451" s="158"/>
      <c r="M451" s="152"/>
      <c r="N451" s="151">
        <f t="shared" si="102"/>
        <v>0</v>
      </c>
      <c r="O451" s="152">
        <f>N451/Portada!$F$15</f>
        <v>0</v>
      </c>
      <c r="P451" s="23"/>
      <c r="Q451" s="23"/>
      <c r="R451" s="20"/>
      <c r="S451" s="94">
        <f t="shared" si="103"/>
        <v>0</v>
      </c>
      <c r="T451" s="20"/>
      <c r="U451" s="20"/>
      <c r="EC451" s="39">
        <f t="shared" si="104"/>
        <v>0</v>
      </c>
    </row>
    <row r="452" spans="1:133" x14ac:dyDescent="0.25">
      <c r="A452" s="34"/>
      <c r="B452" s="145" t="s">
        <v>179</v>
      </c>
      <c r="C452" s="145" t="s">
        <v>187</v>
      </c>
      <c r="D452" s="146"/>
      <c r="E452" s="148"/>
      <c r="F452" s="148"/>
      <c r="G452" s="149"/>
      <c r="H452" s="146"/>
      <c r="I452" s="148"/>
      <c r="J452" s="146"/>
      <c r="K452" s="193"/>
      <c r="L452" s="149"/>
      <c r="M452" s="152"/>
      <c r="N452" s="151">
        <f t="shared" si="102"/>
        <v>0</v>
      </c>
      <c r="O452" s="152">
        <f>N452/Portada!$F$15</f>
        <v>0</v>
      </c>
      <c r="P452" s="23"/>
      <c r="Q452" s="23"/>
      <c r="R452" s="20"/>
      <c r="S452" s="94">
        <f t="shared" si="103"/>
        <v>0</v>
      </c>
      <c r="T452" s="20"/>
      <c r="U452" s="20"/>
      <c r="EC452" s="39">
        <f t="shared" si="104"/>
        <v>0</v>
      </c>
    </row>
    <row r="453" spans="1:133" x14ac:dyDescent="0.25">
      <c r="A453" s="34"/>
      <c r="B453" s="184" t="s">
        <v>181</v>
      </c>
      <c r="C453" s="184" t="s">
        <v>188</v>
      </c>
      <c r="D453" s="155"/>
      <c r="E453" s="157"/>
      <c r="F453" s="157"/>
      <c r="G453" s="158"/>
      <c r="H453" s="155"/>
      <c r="I453" s="157"/>
      <c r="J453" s="155"/>
      <c r="K453" s="192"/>
      <c r="L453" s="158"/>
      <c r="M453" s="152"/>
      <c r="N453" s="151">
        <f t="shared" si="102"/>
        <v>0</v>
      </c>
      <c r="O453" s="152">
        <f>N453/Portada!$F$15</f>
        <v>0</v>
      </c>
      <c r="P453" s="23"/>
      <c r="Q453" s="23"/>
      <c r="R453" s="20"/>
      <c r="S453" s="94">
        <f t="shared" si="103"/>
        <v>0</v>
      </c>
      <c r="T453" s="20"/>
      <c r="U453" s="20"/>
      <c r="EC453" s="39">
        <f t="shared" si="104"/>
        <v>0</v>
      </c>
    </row>
    <row r="454" spans="1:133" x14ac:dyDescent="0.25">
      <c r="A454" s="34"/>
      <c r="B454" s="145" t="s">
        <v>452</v>
      </c>
      <c r="C454" s="145" t="s">
        <v>144</v>
      </c>
      <c r="D454" s="146"/>
      <c r="E454" s="148"/>
      <c r="F454" s="148"/>
      <c r="G454" s="149"/>
      <c r="H454" s="146"/>
      <c r="I454" s="148"/>
      <c r="J454" s="146"/>
      <c r="K454" s="193"/>
      <c r="L454" s="149"/>
      <c r="M454" s="152"/>
      <c r="N454" s="151">
        <f t="shared" si="102"/>
        <v>0</v>
      </c>
      <c r="O454" s="152">
        <f>N454/Portada!$F$15</f>
        <v>0</v>
      </c>
      <c r="P454" s="23"/>
      <c r="Q454" s="23"/>
      <c r="R454" s="20"/>
      <c r="S454" s="94">
        <f t="shared" si="103"/>
        <v>0</v>
      </c>
      <c r="T454" s="20"/>
      <c r="U454" s="20"/>
      <c r="EC454" s="39">
        <f t="shared" si="104"/>
        <v>0</v>
      </c>
    </row>
    <row r="455" spans="1:133" x14ac:dyDescent="0.25">
      <c r="A455" s="34"/>
      <c r="B455" s="184" t="s">
        <v>451</v>
      </c>
      <c r="C455" s="184" t="s">
        <v>189</v>
      </c>
      <c r="D455" s="155"/>
      <c r="E455" s="157"/>
      <c r="F455" s="157"/>
      <c r="G455" s="158"/>
      <c r="H455" s="155"/>
      <c r="I455" s="157"/>
      <c r="J455" s="155"/>
      <c r="K455" s="192"/>
      <c r="L455" s="158"/>
      <c r="M455" s="152"/>
      <c r="N455" s="151">
        <f t="shared" si="102"/>
        <v>0</v>
      </c>
      <c r="O455" s="152">
        <f>N455/Portada!$F$15</f>
        <v>0</v>
      </c>
      <c r="P455" s="23"/>
      <c r="Q455" s="23"/>
      <c r="R455" s="20"/>
      <c r="S455" s="94">
        <f t="shared" si="103"/>
        <v>0</v>
      </c>
      <c r="T455" s="20"/>
      <c r="U455" s="20"/>
      <c r="EC455" s="39">
        <f t="shared" si="104"/>
        <v>0</v>
      </c>
    </row>
    <row r="456" spans="1:133" x14ac:dyDescent="0.25">
      <c r="A456" s="34"/>
      <c r="B456" s="145" t="s">
        <v>453</v>
      </c>
      <c r="C456" s="145" t="s">
        <v>190</v>
      </c>
      <c r="D456" s="146"/>
      <c r="E456" s="148"/>
      <c r="F456" s="148"/>
      <c r="G456" s="149"/>
      <c r="H456" s="146"/>
      <c r="I456" s="148"/>
      <c r="J456" s="146"/>
      <c r="K456" s="193"/>
      <c r="L456" s="149"/>
      <c r="M456" s="152"/>
      <c r="N456" s="151">
        <f t="shared" si="102"/>
        <v>0</v>
      </c>
      <c r="O456" s="152">
        <f>N456/Portada!$F$15</f>
        <v>0</v>
      </c>
      <c r="P456" s="23"/>
      <c r="Q456" s="23"/>
      <c r="R456" s="20"/>
      <c r="S456" s="94">
        <f t="shared" si="103"/>
        <v>0</v>
      </c>
      <c r="T456" s="20"/>
      <c r="U456" s="20"/>
      <c r="EC456" s="39">
        <f t="shared" si="104"/>
        <v>0</v>
      </c>
    </row>
    <row r="457" spans="1:133" x14ac:dyDescent="0.25">
      <c r="A457" s="34"/>
      <c r="B457" s="184" t="s">
        <v>454</v>
      </c>
      <c r="C457" s="184" t="s">
        <v>324</v>
      </c>
      <c r="D457" s="155"/>
      <c r="E457" s="157"/>
      <c r="F457" s="157"/>
      <c r="G457" s="158"/>
      <c r="H457" s="155"/>
      <c r="I457" s="157"/>
      <c r="J457" s="155"/>
      <c r="K457" s="192"/>
      <c r="L457" s="158"/>
      <c r="M457" s="152"/>
      <c r="N457" s="151">
        <f t="shared" si="102"/>
        <v>0</v>
      </c>
      <c r="O457" s="152">
        <f>N457/Portada!$F$15</f>
        <v>0</v>
      </c>
      <c r="P457" s="23"/>
      <c r="Q457" s="23"/>
      <c r="R457" s="20"/>
      <c r="S457" s="94">
        <f t="shared" si="103"/>
        <v>0</v>
      </c>
      <c r="T457" s="20"/>
      <c r="U457" s="20"/>
      <c r="EC457" s="39">
        <f t="shared" si="104"/>
        <v>0</v>
      </c>
    </row>
    <row r="458" spans="1:133" x14ac:dyDescent="0.25">
      <c r="A458" s="34"/>
      <c r="B458" s="145" t="s">
        <v>455</v>
      </c>
      <c r="C458" s="145" t="s">
        <v>145</v>
      </c>
      <c r="D458" s="146"/>
      <c r="E458" s="148"/>
      <c r="F458" s="148"/>
      <c r="G458" s="149"/>
      <c r="H458" s="146"/>
      <c r="I458" s="148"/>
      <c r="J458" s="146"/>
      <c r="K458" s="193"/>
      <c r="L458" s="149"/>
      <c r="M458" s="152"/>
      <c r="N458" s="151">
        <f t="shared" si="102"/>
        <v>0</v>
      </c>
      <c r="O458" s="152">
        <f>N458/Portada!$F$15</f>
        <v>0</v>
      </c>
      <c r="P458" s="23"/>
      <c r="Q458" s="23"/>
      <c r="R458" s="20"/>
      <c r="S458" s="94">
        <f t="shared" si="103"/>
        <v>0</v>
      </c>
      <c r="T458" s="20"/>
      <c r="U458" s="20"/>
      <c r="EC458" s="39">
        <f t="shared" si="104"/>
        <v>0</v>
      </c>
    </row>
    <row r="459" spans="1:133" x14ac:dyDescent="0.25">
      <c r="A459" s="34"/>
      <c r="B459" s="184" t="s">
        <v>182</v>
      </c>
      <c r="C459" s="184" t="s">
        <v>191</v>
      </c>
      <c r="D459" s="155"/>
      <c r="E459" s="157"/>
      <c r="F459" s="157"/>
      <c r="G459" s="158"/>
      <c r="H459" s="155"/>
      <c r="I459" s="157"/>
      <c r="J459" s="155"/>
      <c r="K459" s="192"/>
      <c r="L459" s="158"/>
      <c r="M459" s="152"/>
      <c r="N459" s="151">
        <f t="shared" si="102"/>
        <v>0</v>
      </c>
      <c r="O459" s="152">
        <f>N459/Portada!$F$15</f>
        <v>0</v>
      </c>
      <c r="P459" s="23"/>
      <c r="Q459" s="23"/>
      <c r="R459" s="20"/>
      <c r="S459" s="94">
        <f t="shared" si="103"/>
        <v>0</v>
      </c>
      <c r="T459" s="20"/>
      <c r="U459" s="20"/>
      <c r="EC459" s="39">
        <f t="shared" si="104"/>
        <v>0</v>
      </c>
    </row>
    <row r="460" spans="1:133" x14ac:dyDescent="0.25">
      <c r="A460" s="34"/>
      <c r="B460" s="145" t="s">
        <v>183</v>
      </c>
      <c r="C460" s="145" t="s">
        <v>325</v>
      </c>
      <c r="D460" s="146"/>
      <c r="E460" s="148"/>
      <c r="F460" s="148"/>
      <c r="G460" s="149"/>
      <c r="H460" s="146"/>
      <c r="I460" s="148"/>
      <c r="J460" s="146"/>
      <c r="K460" s="193"/>
      <c r="L460" s="149"/>
      <c r="M460" s="152"/>
      <c r="N460" s="151">
        <f t="shared" si="102"/>
        <v>0</v>
      </c>
      <c r="O460" s="152">
        <f>N460/Portada!$F$15</f>
        <v>0</v>
      </c>
      <c r="P460" s="23"/>
      <c r="Q460" s="23"/>
      <c r="R460" s="20"/>
      <c r="S460" s="94">
        <f t="shared" si="103"/>
        <v>0</v>
      </c>
      <c r="T460" s="20"/>
      <c r="U460" s="20"/>
      <c r="EC460" s="39">
        <f t="shared" si="104"/>
        <v>0</v>
      </c>
    </row>
    <row r="461" spans="1:133" x14ac:dyDescent="0.25">
      <c r="A461" s="34"/>
      <c r="B461" s="184" t="s">
        <v>456</v>
      </c>
      <c r="C461" s="184" t="s">
        <v>326</v>
      </c>
      <c r="D461" s="155"/>
      <c r="E461" s="157"/>
      <c r="F461" s="157"/>
      <c r="G461" s="158"/>
      <c r="H461" s="155"/>
      <c r="I461" s="157"/>
      <c r="J461" s="155"/>
      <c r="K461" s="192"/>
      <c r="L461" s="158"/>
      <c r="M461" s="152"/>
      <c r="N461" s="151">
        <f t="shared" si="102"/>
        <v>0</v>
      </c>
      <c r="O461" s="152">
        <f>N461/Portada!$F$15</f>
        <v>0</v>
      </c>
      <c r="P461" s="23"/>
      <c r="Q461" s="23"/>
      <c r="R461" s="20"/>
      <c r="S461" s="94">
        <f t="shared" si="103"/>
        <v>0</v>
      </c>
      <c r="T461"/>
      <c r="EC461" s="39">
        <f t="shared" si="104"/>
        <v>0</v>
      </c>
    </row>
    <row r="462" spans="1:133" x14ac:dyDescent="0.25">
      <c r="A462" s="34"/>
      <c r="B462" s="184" t="s">
        <v>457</v>
      </c>
      <c r="C462" s="217" t="s">
        <v>651</v>
      </c>
      <c r="D462" s="146"/>
      <c r="E462" s="148"/>
      <c r="F462" s="148"/>
      <c r="G462" s="149"/>
      <c r="H462" s="146"/>
      <c r="I462" s="148"/>
      <c r="J462" s="146"/>
      <c r="K462" s="193"/>
      <c r="L462" s="149"/>
      <c r="M462" s="152"/>
      <c r="N462" s="151">
        <f t="shared" si="102"/>
        <v>0</v>
      </c>
      <c r="O462" s="152">
        <f>N462/Portada!$F$15</f>
        <v>0</v>
      </c>
      <c r="P462" s="23"/>
      <c r="Q462" s="23"/>
      <c r="R462" s="20"/>
      <c r="S462" s="94">
        <f t="shared" si="103"/>
        <v>0</v>
      </c>
      <c r="T462" s="20"/>
      <c r="U462" s="20"/>
      <c r="EC462" s="39">
        <f t="shared" si="104"/>
        <v>0</v>
      </c>
    </row>
    <row r="463" spans="1:133" x14ac:dyDescent="0.25">
      <c r="A463" s="34"/>
      <c r="B463" s="184" t="s">
        <v>458</v>
      </c>
      <c r="C463" s="217" t="s">
        <v>651</v>
      </c>
      <c r="D463" s="155"/>
      <c r="E463" s="157"/>
      <c r="F463" s="157"/>
      <c r="G463" s="158"/>
      <c r="H463" s="155"/>
      <c r="I463" s="157"/>
      <c r="J463" s="155"/>
      <c r="K463" s="192"/>
      <c r="L463" s="158"/>
      <c r="M463" s="152"/>
      <c r="N463" s="151">
        <f t="shared" si="102"/>
        <v>0</v>
      </c>
      <c r="O463" s="152">
        <f>N463/Portada!$F$15</f>
        <v>0</v>
      </c>
      <c r="P463" s="23"/>
      <c r="Q463" s="23"/>
      <c r="R463" s="20"/>
      <c r="S463" s="94">
        <f t="shared" si="103"/>
        <v>0</v>
      </c>
      <c r="T463"/>
      <c r="EC463" s="39">
        <f t="shared" si="104"/>
        <v>0</v>
      </c>
    </row>
    <row r="464" spans="1:133" x14ac:dyDescent="0.25">
      <c r="A464" s="34"/>
      <c r="B464" s="145" t="s">
        <v>459</v>
      </c>
      <c r="C464" s="137"/>
      <c r="D464" s="146"/>
      <c r="E464" s="148"/>
      <c r="F464" s="148"/>
      <c r="G464" s="149"/>
      <c r="H464" s="146"/>
      <c r="I464" s="148"/>
      <c r="J464" s="146"/>
      <c r="K464" s="193"/>
      <c r="L464" s="149"/>
      <c r="M464" s="152"/>
      <c r="N464" s="151">
        <f t="shared" si="102"/>
        <v>0</v>
      </c>
      <c r="O464" s="152">
        <f>N464/Portada!$F$15</f>
        <v>0</v>
      </c>
      <c r="P464" s="23"/>
      <c r="Q464" s="23"/>
      <c r="R464" s="20"/>
      <c r="S464" s="94">
        <f t="shared" si="103"/>
        <v>0</v>
      </c>
      <c r="T464"/>
      <c r="EC464" s="39">
        <f t="shared" si="104"/>
        <v>0</v>
      </c>
    </row>
    <row r="465" spans="1:133" x14ac:dyDescent="0.25">
      <c r="A465" s="34"/>
      <c r="B465" s="184" t="s">
        <v>649</v>
      </c>
      <c r="C465" s="137"/>
      <c r="D465" s="155"/>
      <c r="E465" s="157"/>
      <c r="F465" s="157"/>
      <c r="G465" s="158"/>
      <c r="H465" s="155"/>
      <c r="I465" s="157"/>
      <c r="J465" s="155"/>
      <c r="K465" s="192"/>
      <c r="L465" s="158"/>
      <c r="M465" s="152"/>
      <c r="N465" s="151">
        <f t="shared" si="102"/>
        <v>0</v>
      </c>
      <c r="O465" s="152">
        <f>N465/Portada!$F$15</f>
        <v>0</v>
      </c>
      <c r="P465" s="23"/>
      <c r="Q465" s="23"/>
      <c r="R465" s="20"/>
      <c r="S465" s="94">
        <f t="shared" si="103"/>
        <v>0</v>
      </c>
      <c r="T465"/>
      <c r="EC465" s="39">
        <f t="shared" si="104"/>
        <v>0</v>
      </c>
    </row>
    <row r="466" spans="1:133" x14ac:dyDescent="0.25">
      <c r="A466" s="34"/>
      <c r="B466" s="195" t="s">
        <v>650</v>
      </c>
      <c r="C466" s="138"/>
      <c r="D466" s="178"/>
      <c r="E466" s="180"/>
      <c r="F466" s="180"/>
      <c r="G466" s="181"/>
      <c r="H466" s="178"/>
      <c r="I466" s="180"/>
      <c r="J466" s="178"/>
      <c r="K466" s="196"/>
      <c r="L466" s="181"/>
      <c r="M466" s="176"/>
      <c r="N466" s="175">
        <f t="shared" si="102"/>
        <v>0</v>
      </c>
      <c r="O466" s="176">
        <f>N466/Portada!$F$15</f>
        <v>0</v>
      </c>
      <c r="P466" s="23"/>
      <c r="Q466" s="23"/>
      <c r="R466" s="20"/>
      <c r="S466" s="94">
        <f t="shared" si="103"/>
        <v>0</v>
      </c>
      <c r="T466"/>
      <c r="EC466" s="39">
        <f t="shared" si="104"/>
        <v>0</v>
      </c>
    </row>
    <row r="467" spans="1:133" ht="15.75" thickBot="1" x14ac:dyDescent="0.3">
      <c r="A467" s="34"/>
      <c r="B467" s="49"/>
      <c r="C467" s="133" t="str">
        <f>"TOTAL " &amp;" " &amp; B449 &amp; " " &amp; (C449)</f>
        <v>TOTAL  10.01. Generals.</v>
      </c>
      <c r="D467" s="134"/>
      <c r="E467" s="135"/>
      <c r="F467" s="135"/>
      <c r="G467" s="134"/>
      <c r="H467" s="134"/>
      <c r="I467" s="135"/>
      <c r="J467" s="134"/>
      <c r="K467" s="135"/>
      <c r="L467" s="134"/>
      <c r="M467" s="141"/>
      <c r="N467" s="136">
        <f>SUM(N450:N466)</f>
        <v>0</v>
      </c>
      <c r="O467" s="136">
        <f>SUM(O450:O466)</f>
        <v>0</v>
      </c>
      <c r="P467" s="40">
        <f>SUM(P450:P466)</f>
        <v>0</v>
      </c>
      <c r="Q467" s="40">
        <f>SUM(Q450:Q466)</f>
        <v>0</v>
      </c>
      <c r="R467" s="20"/>
      <c r="S467" s="40">
        <f>SUM(S450:S466)</f>
        <v>0</v>
      </c>
      <c r="T467"/>
      <c r="EC467" s="136">
        <f>SUM(EC450:EC466)</f>
        <v>0</v>
      </c>
    </row>
    <row r="468" spans="1:133" x14ac:dyDescent="0.25">
      <c r="A468" s="34"/>
      <c r="B468" s="49"/>
      <c r="C468" s="68" t="s">
        <v>242</v>
      </c>
      <c r="D468" s="69" t="str">
        <f>C447</f>
        <v>CAPÍTOL 10.- Despeses generals</v>
      </c>
      <c r="E468" s="62"/>
      <c r="F468" s="62"/>
      <c r="G468" s="43"/>
      <c r="H468" s="43"/>
      <c r="I468" s="71"/>
      <c r="J468" s="43"/>
      <c r="K468" s="71"/>
      <c r="L468" s="43"/>
      <c r="M468" s="43"/>
      <c r="N468" s="44">
        <f>(N467)</f>
        <v>0</v>
      </c>
      <c r="O468" s="44">
        <f>(O467)</f>
        <v>0</v>
      </c>
      <c r="P468" s="44">
        <f>(P467)</f>
        <v>0</v>
      </c>
      <c r="Q468" s="44">
        <f>(Q467)</f>
        <v>0</v>
      </c>
      <c r="R468" s="42"/>
      <c r="S468" s="44">
        <f>(S467)</f>
        <v>0</v>
      </c>
      <c r="T468"/>
      <c r="EC468" s="44">
        <f>(EC467)</f>
        <v>0</v>
      </c>
    </row>
    <row r="469" spans="1:133" ht="10.5" customHeight="1" x14ac:dyDescent="0.25">
      <c r="A469" s="20"/>
      <c r="R469" s="42"/>
      <c r="S469" s="42"/>
      <c r="T469"/>
    </row>
    <row r="470" spans="1:133" x14ac:dyDescent="0.25">
      <c r="A470" s="20"/>
      <c r="G470" s="2"/>
      <c r="R470" s="42"/>
      <c r="S470" s="42"/>
      <c r="T470"/>
    </row>
    <row r="471" spans="1:133" ht="18.75" x14ac:dyDescent="0.3">
      <c r="C471" s="56" t="s">
        <v>237</v>
      </c>
      <c r="D471" s="57"/>
      <c r="E471" s="67"/>
      <c r="F471" s="67"/>
      <c r="G471" s="58"/>
      <c r="H471" s="57"/>
      <c r="I471" s="67"/>
      <c r="J471" s="57"/>
      <c r="K471" s="67"/>
      <c r="L471" s="57"/>
      <c r="M471" s="57"/>
      <c r="N471" s="59">
        <f>(N28+N157+N211+N272+N323+N361+N384+N435+N445+N468)</f>
        <v>0</v>
      </c>
      <c r="O471" s="59">
        <f>(O28+O157+O211+O272+O323+O361+O384+O435+O445+O468)</f>
        <v>0</v>
      </c>
      <c r="P471" s="59">
        <f>(P28+P157+P211+P272+P323+P361+P384+P435+P445+P468)</f>
        <v>0</v>
      </c>
      <c r="Q471" s="59">
        <f>(Q28+Q157+Q211+Q272+Q323+Q361+Q384+Q435+Q445+Q468)</f>
        <v>0</v>
      </c>
      <c r="R471" s="42"/>
      <c r="S471" s="59">
        <f>(S28+S157+S211+S272+S323+S361+S384+S435+S445+S468)</f>
        <v>0</v>
      </c>
      <c r="T471"/>
      <c r="EC471" s="59">
        <f>(EC28+EC157+EC211+EC272+EC323+EC361+EC384+EC435+EC445+EC468)</f>
        <v>0</v>
      </c>
    </row>
    <row r="472" spans="1:133" x14ac:dyDescent="0.25">
      <c r="B472"/>
      <c r="E472"/>
      <c r="F472"/>
      <c r="I472"/>
      <c r="K472"/>
      <c r="T472"/>
    </row>
    <row r="473" spans="1:133" x14ac:dyDescent="0.25">
      <c r="B473"/>
      <c r="E473"/>
      <c r="F473"/>
      <c r="I473"/>
      <c r="K473"/>
      <c r="T473"/>
    </row>
    <row r="474" spans="1:133" x14ac:dyDescent="0.25">
      <c r="B474"/>
      <c r="E474"/>
      <c r="F474"/>
      <c r="I474"/>
      <c r="K474"/>
      <c r="T474"/>
    </row>
    <row r="475" spans="1:133" x14ac:dyDescent="0.25">
      <c r="B475"/>
      <c r="E475"/>
      <c r="F475"/>
      <c r="I475"/>
      <c r="K475"/>
      <c r="T475"/>
    </row>
    <row r="476" spans="1:133" x14ac:dyDescent="0.25">
      <c r="B476"/>
      <c r="E476"/>
      <c r="F476"/>
      <c r="I476"/>
      <c r="K476"/>
      <c r="T476"/>
    </row>
    <row r="477" spans="1:133" x14ac:dyDescent="0.25">
      <c r="B477"/>
      <c r="E477"/>
      <c r="F477"/>
      <c r="I477"/>
      <c r="K477"/>
    </row>
    <row r="478" spans="1:133" x14ac:dyDescent="0.25">
      <c r="B478"/>
      <c r="E478"/>
      <c r="F478"/>
      <c r="I478"/>
      <c r="K478"/>
      <c r="T478"/>
    </row>
    <row r="479" spans="1:133" x14ac:dyDescent="0.25">
      <c r="B479"/>
      <c r="E479"/>
      <c r="F479"/>
      <c r="I479"/>
      <c r="K479"/>
      <c r="T479"/>
    </row>
    <row r="480" spans="1:133" x14ac:dyDescent="0.25">
      <c r="B480"/>
      <c r="E480"/>
      <c r="F480"/>
      <c r="I480"/>
      <c r="K480"/>
      <c r="T480"/>
    </row>
    <row r="481" spans="2:20" x14ac:dyDescent="0.25">
      <c r="B481"/>
      <c r="E481"/>
      <c r="F481"/>
      <c r="I481"/>
      <c r="K481"/>
      <c r="T481"/>
    </row>
    <row r="482" spans="2:20" x14ac:dyDescent="0.25">
      <c r="B482"/>
      <c r="E482"/>
      <c r="F482"/>
      <c r="I482"/>
      <c r="K482"/>
      <c r="T482"/>
    </row>
    <row r="483" spans="2:20" x14ac:dyDescent="0.25">
      <c r="B483"/>
      <c r="E483"/>
      <c r="F483"/>
      <c r="I483"/>
      <c r="K483"/>
      <c r="T483"/>
    </row>
    <row r="484" spans="2:20" x14ac:dyDescent="0.25">
      <c r="B484"/>
      <c r="E484"/>
      <c r="F484"/>
      <c r="I484"/>
      <c r="K484"/>
      <c r="T484"/>
    </row>
    <row r="485" spans="2:20" x14ac:dyDescent="0.25">
      <c r="B485"/>
      <c r="E485"/>
      <c r="F485"/>
      <c r="I485"/>
      <c r="K485"/>
      <c r="T485"/>
    </row>
    <row r="486" spans="2:20" x14ac:dyDescent="0.25">
      <c r="T486"/>
    </row>
  </sheetData>
  <sheetProtection algorithmName="SHA-512" hashValue="+kwn4Vcz9XmGPaj6OP5wSWRugFjo5/eZ6S9KOTesga7SP2Qjt+0h60B3BPefNn1+97AXdH0qJsmSnSehhtU01w==" saltValue="IQnJS3hMgRAgiaZpgepqFQ==" spinCount="100000" sheet="1" selectLockedCells="1"/>
  <dataConsolidate/>
  <customSheetViews>
    <customSheetView guid="{B3735A95-1048-4852-A5F0-6E65EE2AE0AE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howPageBreaks="1" zeroValues="0" printArea="1" hiddenColumns="1" view="pageBreakPreview" topLeftCell="B1">
      <pane xSplit="3" ySplit="3" topLeftCell="E192" activePane="bottomRight" state="frozen"/>
      <selection pane="bottomRight" activeCell="C214" sqref="C214"/>
      <rowBreaks count="13" manualBreakCount="13">
        <brk id="28" max="16383" man="1"/>
        <brk id="79" max="14" man="1"/>
        <brk id="128" max="16383" man="1"/>
        <brk id="157" max="16383" man="1"/>
        <brk id="197" max="14" man="1"/>
        <brk id="211" max="14" man="1"/>
        <brk id="255" max="14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80" showPageBreaks="1" zeroValues="0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64E0B953-B50B-43FC-8DE2-444B9310CDBC}" scale="80" showPageBreaks="1" zeroValues="0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55" fitToWidth="0" fitToHeight="0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11">
    <mergeCell ref="B1:C1"/>
    <mergeCell ref="D1:K1"/>
    <mergeCell ref="K2:K3"/>
    <mergeCell ref="P2:Q2"/>
    <mergeCell ref="E2:F2"/>
    <mergeCell ref="N2:O2"/>
    <mergeCell ref="A2:C3"/>
    <mergeCell ref="D2:D3"/>
    <mergeCell ref="H2:H3"/>
    <mergeCell ref="I2:J2"/>
    <mergeCell ref="L2:M2"/>
  </mergeCells>
  <dataValidations count="3">
    <dataValidation type="list" allowBlank="1" showInputMessage="1" showErrorMessage="1" sqref="F427:F433 F140:F146 F33:F42 F46:F60 F64:F78 F82:F96 F118:F127 F131:F136 F150:F155 F186:F196 F200:F209 F440:F443 F216:F226 F230:F236 F240:F245 F249:F254 F258:F263 F267:F270 F277:F284 F288:F294 F298:F310 F314:F321 F328:F334 F338:F344 F348:F352 F356:F359 F366:F372 F376:F382 F389:F400 F404:F411 F415:F423 F100:F114 F450:F466 F8:F17 F21:F26 F162:F182" xr:uid="{00000000-0002-0000-0100-000000000000}">
      <formula1>$F$3</formula1>
    </dataValidation>
    <dataValidation type="list" allowBlank="1" showInputMessage="1" showErrorMessage="1" sqref="E200:E209 E450:E466 E186:E196 E162:E182" xr:uid="{00000000-0002-0000-0100-000001000000}">
      <formula1>$E$3</formula1>
    </dataValidation>
    <dataValidation type="list" allowBlank="1" showInputMessage="1" showErrorMessage="1" sqref="K438:K439 K149" xr:uid="{00000000-0002-0000-0100-000002000000}">
      <formula1>#REF!</formula1>
    </dataValidation>
  </dataValidations>
  <pageMargins left="0.39370078740157483" right="0.39370078740157483" top="0.74803149606299213" bottom="0.74803149606299213" header="0.31496062992125984" footer="0.31496062992125984"/>
  <pageSetup paperSize="9" scale="55" fitToWidth="0" fitToHeight="0" orientation="landscape" r:id="rId7"/>
  <headerFooter>
    <oddHeader>&amp;L&amp;G</oddHeader>
    <oddFooter>&amp;L&amp;10&amp;D &amp;T&amp;C&amp;10Pàgina &amp;P de &amp;N&amp;R&amp;10&amp;F</oddFooter>
  </headerFooter>
  <rowBreaks count="13" manualBreakCount="13">
    <brk id="28" max="16383" man="1"/>
    <brk id="79" max="16383" man="1"/>
    <brk id="128" max="16383" man="1"/>
    <brk id="157" max="16383" man="1"/>
    <brk id="197" max="16383" man="1"/>
    <brk id="211" max="16383" man="1"/>
    <brk id="255" max="16383" man="1"/>
    <brk id="272" max="16383" man="1"/>
    <brk id="323" max="16383" man="1"/>
    <brk id="361" max="16383" man="1"/>
    <brk id="384" max="16383" man="1"/>
    <brk id="435" max="16383" man="1"/>
    <brk id="445" max="16383" man="1"/>
  </rowBreaks>
  <legacyDrawing r:id="rId8"/>
  <legacyDrawingHF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3000000}">
          <x14:formula1>
            <xm:f>Resum!$AA$7:$AA$9</xm:f>
          </x14:formula1>
          <xm:sqref>K33:K42 K46:K60 K64:K78 K82:K96 K100:K114 K118:K127 K131:K136 K140:K146 K150:K155 K162:K182 K186:K196 K200:K209 K216:K226 K230:K236 K240:K245 K249:K254 K258:K263 K267:K270 K277:K284 K288:K294 K298:K310 K314:K321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2">
    <tabColor theme="9" tint="-0.249977111117893"/>
    <pageSetUpPr autoPageBreaks="0" fitToPage="1"/>
  </sheetPr>
  <dimension ref="A1:AD55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11.140625" style="2" customWidth="1"/>
    <col min="2" max="2" width="48.42578125" style="2" customWidth="1"/>
    <col min="3" max="4" width="23.5703125" style="2" customWidth="1"/>
    <col min="5" max="5" width="23.140625" style="2" customWidth="1"/>
    <col min="6" max="6" width="23.5703125" style="2" customWidth="1"/>
    <col min="7" max="7" width="44" style="2" customWidth="1"/>
    <col min="8" max="8" width="5.5703125" style="2" customWidth="1"/>
    <col min="9" max="16" width="10.5703125" style="2" hidden="1" customWidth="1"/>
    <col min="17" max="22" width="16" style="2" customWidth="1"/>
    <col min="23" max="23" width="5.5703125" style="2" customWidth="1"/>
    <col min="24" max="24" width="5.5703125" style="2" hidden="1" customWidth="1"/>
    <col min="25" max="25" width="26.5703125" style="2" hidden="1" customWidth="1"/>
    <col min="26" max="26" width="42.5703125" style="2" hidden="1" customWidth="1"/>
    <col min="27" max="30" width="26.5703125" style="2" hidden="1" customWidth="1"/>
    <col min="31" max="31" width="26.5703125" style="2" customWidth="1"/>
    <col min="32" max="33" width="10.5703125" style="2" customWidth="1"/>
    <col min="34" max="243" width="11.42578125" style="2"/>
    <col min="244" max="244" width="11.140625" style="2" customWidth="1"/>
    <col min="245" max="245" width="40.42578125" style="2" customWidth="1"/>
    <col min="246" max="246" width="2.5703125" style="2" customWidth="1"/>
    <col min="247" max="247" width="30.5703125" style="2" customWidth="1"/>
    <col min="248" max="248" width="29.140625" style="2" customWidth="1"/>
    <col min="249" max="249" width="27.42578125" style="2" customWidth="1"/>
    <col min="250" max="250" width="6.5703125" style="2" customWidth="1"/>
    <col min="251" max="499" width="11.42578125" style="2"/>
    <col min="500" max="500" width="11.140625" style="2" customWidth="1"/>
    <col min="501" max="501" width="40.42578125" style="2" customWidth="1"/>
    <col min="502" max="502" width="2.5703125" style="2" customWidth="1"/>
    <col min="503" max="503" width="30.5703125" style="2" customWidth="1"/>
    <col min="504" max="504" width="29.140625" style="2" customWidth="1"/>
    <col min="505" max="505" width="27.42578125" style="2" customWidth="1"/>
    <col min="506" max="506" width="6.5703125" style="2" customWidth="1"/>
    <col min="507" max="755" width="11.42578125" style="2"/>
    <col min="756" max="756" width="11.140625" style="2" customWidth="1"/>
    <col min="757" max="757" width="40.42578125" style="2" customWidth="1"/>
    <col min="758" max="758" width="2.5703125" style="2" customWidth="1"/>
    <col min="759" max="759" width="30.5703125" style="2" customWidth="1"/>
    <col min="760" max="760" width="29.140625" style="2" customWidth="1"/>
    <col min="761" max="761" width="27.42578125" style="2" customWidth="1"/>
    <col min="762" max="762" width="6.5703125" style="2" customWidth="1"/>
    <col min="763" max="1011" width="11.42578125" style="2"/>
    <col min="1012" max="1012" width="11.140625" style="2" customWidth="1"/>
    <col min="1013" max="1013" width="40.42578125" style="2" customWidth="1"/>
    <col min="1014" max="1014" width="2.5703125" style="2" customWidth="1"/>
    <col min="1015" max="1015" width="30.5703125" style="2" customWidth="1"/>
    <col min="1016" max="1016" width="29.140625" style="2" customWidth="1"/>
    <col min="1017" max="1017" width="27.42578125" style="2" customWidth="1"/>
    <col min="1018" max="1018" width="6.5703125" style="2" customWidth="1"/>
    <col min="1019" max="1267" width="11.42578125" style="2"/>
    <col min="1268" max="1268" width="11.140625" style="2" customWidth="1"/>
    <col min="1269" max="1269" width="40.42578125" style="2" customWidth="1"/>
    <col min="1270" max="1270" width="2.5703125" style="2" customWidth="1"/>
    <col min="1271" max="1271" width="30.5703125" style="2" customWidth="1"/>
    <col min="1272" max="1272" width="29.140625" style="2" customWidth="1"/>
    <col min="1273" max="1273" width="27.42578125" style="2" customWidth="1"/>
    <col min="1274" max="1274" width="6.5703125" style="2" customWidth="1"/>
    <col min="1275" max="1523" width="11.42578125" style="2"/>
    <col min="1524" max="1524" width="11.140625" style="2" customWidth="1"/>
    <col min="1525" max="1525" width="40.42578125" style="2" customWidth="1"/>
    <col min="1526" max="1526" width="2.5703125" style="2" customWidth="1"/>
    <col min="1527" max="1527" width="30.5703125" style="2" customWidth="1"/>
    <col min="1528" max="1528" width="29.140625" style="2" customWidth="1"/>
    <col min="1529" max="1529" width="27.42578125" style="2" customWidth="1"/>
    <col min="1530" max="1530" width="6.5703125" style="2" customWidth="1"/>
    <col min="1531" max="1779" width="11.42578125" style="2"/>
    <col min="1780" max="1780" width="11.140625" style="2" customWidth="1"/>
    <col min="1781" max="1781" width="40.42578125" style="2" customWidth="1"/>
    <col min="1782" max="1782" width="2.5703125" style="2" customWidth="1"/>
    <col min="1783" max="1783" width="30.5703125" style="2" customWidth="1"/>
    <col min="1784" max="1784" width="29.140625" style="2" customWidth="1"/>
    <col min="1785" max="1785" width="27.42578125" style="2" customWidth="1"/>
    <col min="1786" max="1786" width="6.5703125" style="2" customWidth="1"/>
    <col min="1787" max="2035" width="11.42578125" style="2"/>
    <col min="2036" max="2036" width="11.140625" style="2" customWidth="1"/>
    <col min="2037" max="2037" width="40.42578125" style="2" customWidth="1"/>
    <col min="2038" max="2038" width="2.5703125" style="2" customWidth="1"/>
    <col min="2039" max="2039" width="30.5703125" style="2" customWidth="1"/>
    <col min="2040" max="2040" width="29.140625" style="2" customWidth="1"/>
    <col min="2041" max="2041" width="27.42578125" style="2" customWidth="1"/>
    <col min="2042" max="2042" width="6.5703125" style="2" customWidth="1"/>
    <col min="2043" max="2291" width="11.42578125" style="2"/>
    <col min="2292" max="2292" width="11.140625" style="2" customWidth="1"/>
    <col min="2293" max="2293" width="40.42578125" style="2" customWidth="1"/>
    <col min="2294" max="2294" width="2.5703125" style="2" customWidth="1"/>
    <col min="2295" max="2295" width="30.5703125" style="2" customWidth="1"/>
    <col min="2296" max="2296" width="29.140625" style="2" customWidth="1"/>
    <col min="2297" max="2297" width="27.42578125" style="2" customWidth="1"/>
    <col min="2298" max="2298" width="6.5703125" style="2" customWidth="1"/>
    <col min="2299" max="2547" width="11.42578125" style="2"/>
    <col min="2548" max="2548" width="11.140625" style="2" customWidth="1"/>
    <col min="2549" max="2549" width="40.42578125" style="2" customWidth="1"/>
    <col min="2550" max="2550" width="2.5703125" style="2" customWidth="1"/>
    <col min="2551" max="2551" width="30.5703125" style="2" customWidth="1"/>
    <col min="2552" max="2552" width="29.140625" style="2" customWidth="1"/>
    <col min="2553" max="2553" width="27.42578125" style="2" customWidth="1"/>
    <col min="2554" max="2554" width="6.5703125" style="2" customWidth="1"/>
    <col min="2555" max="2803" width="11.42578125" style="2"/>
    <col min="2804" max="2804" width="11.140625" style="2" customWidth="1"/>
    <col min="2805" max="2805" width="40.42578125" style="2" customWidth="1"/>
    <col min="2806" max="2806" width="2.5703125" style="2" customWidth="1"/>
    <col min="2807" max="2807" width="30.5703125" style="2" customWidth="1"/>
    <col min="2808" max="2808" width="29.140625" style="2" customWidth="1"/>
    <col min="2809" max="2809" width="27.42578125" style="2" customWidth="1"/>
    <col min="2810" max="2810" width="6.5703125" style="2" customWidth="1"/>
    <col min="2811" max="3059" width="11.42578125" style="2"/>
    <col min="3060" max="3060" width="11.140625" style="2" customWidth="1"/>
    <col min="3061" max="3061" width="40.42578125" style="2" customWidth="1"/>
    <col min="3062" max="3062" width="2.5703125" style="2" customWidth="1"/>
    <col min="3063" max="3063" width="30.5703125" style="2" customWidth="1"/>
    <col min="3064" max="3064" width="29.140625" style="2" customWidth="1"/>
    <col min="3065" max="3065" width="27.42578125" style="2" customWidth="1"/>
    <col min="3066" max="3066" width="6.5703125" style="2" customWidth="1"/>
    <col min="3067" max="3315" width="11.42578125" style="2"/>
    <col min="3316" max="3316" width="11.140625" style="2" customWidth="1"/>
    <col min="3317" max="3317" width="40.42578125" style="2" customWidth="1"/>
    <col min="3318" max="3318" width="2.5703125" style="2" customWidth="1"/>
    <col min="3319" max="3319" width="30.5703125" style="2" customWidth="1"/>
    <col min="3320" max="3320" width="29.140625" style="2" customWidth="1"/>
    <col min="3321" max="3321" width="27.42578125" style="2" customWidth="1"/>
    <col min="3322" max="3322" width="6.5703125" style="2" customWidth="1"/>
    <col min="3323" max="3571" width="11.42578125" style="2"/>
    <col min="3572" max="3572" width="11.140625" style="2" customWidth="1"/>
    <col min="3573" max="3573" width="40.42578125" style="2" customWidth="1"/>
    <col min="3574" max="3574" width="2.5703125" style="2" customWidth="1"/>
    <col min="3575" max="3575" width="30.5703125" style="2" customWidth="1"/>
    <col min="3576" max="3576" width="29.140625" style="2" customWidth="1"/>
    <col min="3577" max="3577" width="27.42578125" style="2" customWidth="1"/>
    <col min="3578" max="3578" width="6.5703125" style="2" customWidth="1"/>
    <col min="3579" max="3827" width="11.42578125" style="2"/>
    <col min="3828" max="3828" width="11.140625" style="2" customWidth="1"/>
    <col min="3829" max="3829" width="40.42578125" style="2" customWidth="1"/>
    <col min="3830" max="3830" width="2.5703125" style="2" customWidth="1"/>
    <col min="3831" max="3831" width="30.5703125" style="2" customWidth="1"/>
    <col min="3832" max="3832" width="29.140625" style="2" customWidth="1"/>
    <col min="3833" max="3833" width="27.42578125" style="2" customWidth="1"/>
    <col min="3834" max="3834" width="6.5703125" style="2" customWidth="1"/>
    <col min="3835" max="4083" width="11.42578125" style="2"/>
    <col min="4084" max="4084" width="11.140625" style="2" customWidth="1"/>
    <col min="4085" max="4085" width="40.42578125" style="2" customWidth="1"/>
    <col min="4086" max="4086" width="2.5703125" style="2" customWidth="1"/>
    <col min="4087" max="4087" width="30.5703125" style="2" customWidth="1"/>
    <col min="4088" max="4088" width="29.140625" style="2" customWidth="1"/>
    <col min="4089" max="4089" width="27.42578125" style="2" customWidth="1"/>
    <col min="4090" max="4090" width="6.5703125" style="2" customWidth="1"/>
    <col min="4091" max="4339" width="11.42578125" style="2"/>
    <col min="4340" max="4340" width="11.140625" style="2" customWidth="1"/>
    <col min="4341" max="4341" width="40.42578125" style="2" customWidth="1"/>
    <col min="4342" max="4342" width="2.5703125" style="2" customWidth="1"/>
    <col min="4343" max="4343" width="30.5703125" style="2" customWidth="1"/>
    <col min="4344" max="4344" width="29.140625" style="2" customWidth="1"/>
    <col min="4345" max="4345" width="27.42578125" style="2" customWidth="1"/>
    <col min="4346" max="4346" width="6.5703125" style="2" customWidth="1"/>
    <col min="4347" max="4595" width="11.42578125" style="2"/>
    <col min="4596" max="4596" width="11.140625" style="2" customWidth="1"/>
    <col min="4597" max="4597" width="40.42578125" style="2" customWidth="1"/>
    <col min="4598" max="4598" width="2.5703125" style="2" customWidth="1"/>
    <col min="4599" max="4599" width="30.5703125" style="2" customWidth="1"/>
    <col min="4600" max="4600" width="29.140625" style="2" customWidth="1"/>
    <col min="4601" max="4601" width="27.42578125" style="2" customWidth="1"/>
    <col min="4602" max="4602" width="6.5703125" style="2" customWidth="1"/>
    <col min="4603" max="4851" width="11.42578125" style="2"/>
    <col min="4852" max="4852" width="11.140625" style="2" customWidth="1"/>
    <col min="4853" max="4853" width="40.42578125" style="2" customWidth="1"/>
    <col min="4854" max="4854" width="2.5703125" style="2" customWidth="1"/>
    <col min="4855" max="4855" width="30.5703125" style="2" customWidth="1"/>
    <col min="4856" max="4856" width="29.140625" style="2" customWidth="1"/>
    <col min="4857" max="4857" width="27.42578125" style="2" customWidth="1"/>
    <col min="4858" max="4858" width="6.5703125" style="2" customWidth="1"/>
    <col min="4859" max="5107" width="11.42578125" style="2"/>
    <col min="5108" max="5108" width="11.140625" style="2" customWidth="1"/>
    <col min="5109" max="5109" width="40.42578125" style="2" customWidth="1"/>
    <col min="5110" max="5110" width="2.5703125" style="2" customWidth="1"/>
    <col min="5111" max="5111" width="30.5703125" style="2" customWidth="1"/>
    <col min="5112" max="5112" width="29.140625" style="2" customWidth="1"/>
    <col min="5113" max="5113" width="27.42578125" style="2" customWidth="1"/>
    <col min="5114" max="5114" width="6.5703125" style="2" customWidth="1"/>
    <col min="5115" max="5363" width="11.42578125" style="2"/>
    <col min="5364" max="5364" width="11.140625" style="2" customWidth="1"/>
    <col min="5365" max="5365" width="40.42578125" style="2" customWidth="1"/>
    <col min="5366" max="5366" width="2.5703125" style="2" customWidth="1"/>
    <col min="5367" max="5367" width="30.5703125" style="2" customWidth="1"/>
    <col min="5368" max="5368" width="29.140625" style="2" customWidth="1"/>
    <col min="5369" max="5369" width="27.42578125" style="2" customWidth="1"/>
    <col min="5370" max="5370" width="6.5703125" style="2" customWidth="1"/>
    <col min="5371" max="5619" width="11.42578125" style="2"/>
    <col min="5620" max="5620" width="11.140625" style="2" customWidth="1"/>
    <col min="5621" max="5621" width="40.42578125" style="2" customWidth="1"/>
    <col min="5622" max="5622" width="2.5703125" style="2" customWidth="1"/>
    <col min="5623" max="5623" width="30.5703125" style="2" customWidth="1"/>
    <col min="5624" max="5624" width="29.140625" style="2" customWidth="1"/>
    <col min="5625" max="5625" width="27.42578125" style="2" customWidth="1"/>
    <col min="5626" max="5626" width="6.5703125" style="2" customWidth="1"/>
    <col min="5627" max="5875" width="11.42578125" style="2"/>
    <col min="5876" max="5876" width="11.140625" style="2" customWidth="1"/>
    <col min="5877" max="5877" width="40.42578125" style="2" customWidth="1"/>
    <col min="5878" max="5878" width="2.5703125" style="2" customWidth="1"/>
    <col min="5879" max="5879" width="30.5703125" style="2" customWidth="1"/>
    <col min="5880" max="5880" width="29.140625" style="2" customWidth="1"/>
    <col min="5881" max="5881" width="27.42578125" style="2" customWidth="1"/>
    <col min="5882" max="5882" width="6.5703125" style="2" customWidth="1"/>
    <col min="5883" max="6131" width="11.42578125" style="2"/>
    <col min="6132" max="6132" width="11.140625" style="2" customWidth="1"/>
    <col min="6133" max="6133" width="40.42578125" style="2" customWidth="1"/>
    <col min="6134" max="6134" width="2.5703125" style="2" customWidth="1"/>
    <col min="6135" max="6135" width="30.5703125" style="2" customWidth="1"/>
    <col min="6136" max="6136" width="29.140625" style="2" customWidth="1"/>
    <col min="6137" max="6137" width="27.42578125" style="2" customWidth="1"/>
    <col min="6138" max="6138" width="6.5703125" style="2" customWidth="1"/>
    <col min="6139" max="6387" width="11.42578125" style="2"/>
    <col min="6388" max="6388" width="11.140625" style="2" customWidth="1"/>
    <col min="6389" max="6389" width="40.42578125" style="2" customWidth="1"/>
    <col min="6390" max="6390" width="2.5703125" style="2" customWidth="1"/>
    <col min="6391" max="6391" width="30.5703125" style="2" customWidth="1"/>
    <col min="6392" max="6392" width="29.140625" style="2" customWidth="1"/>
    <col min="6393" max="6393" width="27.42578125" style="2" customWidth="1"/>
    <col min="6394" max="6394" width="6.5703125" style="2" customWidth="1"/>
    <col min="6395" max="6643" width="11.42578125" style="2"/>
    <col min="6644" max="6644" width="11.140625" style="2" customWidth="1"/>
    <col min="6645" max="6645" width="40.42578125" style="2" customWidth="1"/>
    <col min="6646" max="6646" width="2.5703125" style="2" customWidth="1"/>
    <col min="6647" max="6647" width="30.5703125" style="2" customWidth="1"/>
    <col min="6648" max="6648" width="29.140625" style="2" customWidth="1"/>
    <col min="6649" max="6649" width="27.42578125" style="2" customWidth="1"/>
    <col min="6650" max="6650" width="6.5703125" style="2" customWidth="1"/>
    <col min="6651" max="6899" width="11.42578125" style="2"/>
    <col min="6900" max="6900" width="11.140625" style="2" customWidth="1"/>
    <col min="6901" max="6901" width="40.42578125" style="2" customWidth="1"/>
    <col min="6902" max="6902" width="2.5703125" style="2" customWidth="1"/>
    <col min="6903" max="6903" width="30.5703125" style="2" customWidth="1"/>
    <col min="6904" max="6904" width="29.140625" style="2" customWidth="1"/>
    <col min="6905" max="6905" width="27.42578125" style="2" customWidth="1"/>
    <col min="6906" max="6906" width="6.5703125" style="2" customWidth="1"/>
    <col min="6907" max="7155" width="11.42578125" style="2"/>
    <col min="7156" max="7156" width="11.140625" style="2" customWidth="1"/>
    <col min="7157" max="7157" width="40.42578125" style="2" customWidth="1"/>
    <col min="7158" max="7158" width="2.5703125" style="2" customWidth="1"/>
    <col min="7159" max="7159" width="30.5703125" style="2" customWidth="1"/>
    <col min="7160" max="7160" width="29.140625" style="2" customWidth="1"/>
    <col min="7161" max="7161" width="27.42578125" style="2" customWidth="1"/>
    <col min="7162" max="7162" width="6.5703125" style="2" customWidth="1"/>
    <col min="7163" max="7411" width="11.42578125" style="2"/>
    <col min="7412" max="7412" width="11.140625" style="2" customWidth="1"/>
    <col min="7413" max="7413" width="40.42578125" style="2" customWidth="1"/>
    <col min="7414" max="7414" width="2.5703125" style="2" customWidth="1"/>
    <col min="7415" max="7415" width="30.5703125" style="2" customWidth="1"/>
    <col min="7416" max="7416" width="29.140625" style="2" customWidth="1"/>
    <col min="7417" max="7417" width="27.42578125" style="2" customWidth="1"/>
    <col min="7418" max="7418" width="6.5703125" style="2" customWidth="1"/>
    <col min="7419" max="7667" width="11.42578125" style="2"/>
    <col min="7668" max="7668" width="11.140625" style="2" customWidth="1"/>
    <col min="7669" max="7669" width="40.42578125" style="2" customWidth="1"/>
    <col min="7670" max="7670" width="2.5703125" style="2" customWidth="1"/>
    <col min="7671" max="7671" width="30.5703125" style="2" customWidth="1"/>
    <col min="7672" max="7672" width="29.140625" style="2" customWidth="1"/>
    <col min="7673" max="7673" width="27.42578125" style="2" customWidth="1"/>
    <col min="7674" max="7674" width="6.5703125" style="2" customWidth="1"/>
    <col min="7675" max="7923" width="11.42578125" style="2"/>
    <col min="7924" max="7924" width="11.140625" style="2" customWidth="1"/>
    <col min="7925" max="7925" width="40.42578125" style="2" customWidth="1"/>
    <col min="7926" max="7926" width="2.5703125" style="2" customWidth="1"/>
    <col min="7927" max="7927" width="30.5703125" style="2" customWidth="1"/>
    <col min="7928" max="7928" width="29.140625" style="2" customWidth="1"/>
    <col min="7929" max="7929" width="27.42578125" style="2" customWidth="1"/>
    <col min="7930" max="7930" width="6.5703125" style="2" customWidth="1"/>
    <col min="7931" max="8179" width="11.42578125" style="2"/>
    <col min="8180" max="8180" width="11.140625" style="2" customWidth="1"/>
    <col min="8181" max="8181" width="40.42578125" style="2" customWidth="1"/>
    <col min="8182" max="8182" width="2.5703125" style="2" customWidth="1"/>
    <col min="8183" max="8183" width="30.5703125" style="2" customWidth="1"/>
    <col min="8184" max="8184" width="29.140625" style="2" customWidth="1"/>
    <col min="8185" max="8185" width="27.42578125" style="2" customWidth="1"/>
    <col min="8186" max="8186" width="6.5703125" style="2" customWidth="1"/>
    <col min="8187" max="8435" width="11.42578125" style="2"/>
    <col min="8436" max="8436" width="11.140625" style="2" customWidth="1"/>
    <col min="8437" max="8437" width="40.42578125" style="2" customWidth="1"/>
    <col min="8438" max="8438" width="2.5703125" style="2" customWidth="1"/>
    <col min="8439" max="8439" width="30.5703125" style="2" customWidth="1"/>
    <col min="8440" max="8440" width="29.140625" style="2" customWidth="1"/>
    <col min="8441" max="8441" width="27.42578125" style="2" customWidth="1"/>
    <col min="8442" max="8442" width="6.5703125" style="2" customWidth="1"/>
    <col min="8443" max="8691" width="11.42578125" style="2"/>
    <col min="8692" max="8692" width="11.140625" style="2" customWidth="1"/>
    <col min="8693" max="8693" width="40.42578125" style="2" customWidth="1"/>
    <col min="8694" max="8694" width="2.5703125" style="2" customWidth="1"/>
    <col min="8695" max="8695" width="30.5703125" style="2" customWidth="1"/>
    <col min="8696" max="8696" width="29.140625" style="2" customWidth="1"/>
    <col min="8697" max="8697" width="27.42578125" style="2" customWidth="1"/>
    <col min="8698" max="8698" width="6.5703125" style="2" customWidth="1"/>
    <col min="8699" max="8947" width="11.42578125" style="2"/>
    <col min="8948" max="8948" width="11.140625" style="2" customWidth="1"/>
    <col min="8949" max="8949" width="40.42578125" style="2" customWidth="1"/>
    <col min="8950" max="8950" width="2.5703125" style="2" customWidth="1"/>
    <col min="8951" max="8951" width="30.5703125" style="2" customWidth="1"/>
    <col min="8952" max="8952" width="29.140625" style="2" customWidth="1"/>
    <col min="8953" max="8953" width="27.42578125" style="2" customWidth="1"/>
    <col min="8954" max="8954" width="6.5703125" style="2" customWidth="1"/>
    <col min="8955" max="9203" width="11.42578125" style="2"/>
    <col min="9204" max="9204" width="11.140625" style="2" customWidth="1"/>
    <col min="9205" max="9205" width="40.42578125" style="2" customWidth="1"/>
    <col min="9206" max="9206" width="2.5703125" style="2" customWidth="1"/>
    <col min="9207" max="9207" width="30.5703125" style="2" customWidth="1"/>
    <col min="9208" max="9208" width="29.140625" style="2" customWidth="1"/>
    <col min="9209" max="9209" width="27.42578125" style="2" customWidth="1"/>
    <col min="9210" max="9210" width="6.5703125" style="2" customWidth="1"/>
    <col min="9211" max="9459" width="11.42578125" style="2"/>
    <col min="9460" max="9460" width="11.140625" style="2" customWidth="1"/>
    <col min="9461" max="9461" width="40.42578125" style="2" customWidth="1"/>
    <col min="9462" max="9462" width="2.5703125" style="2" customWidth="1"/>
    <col min="9463" max="9463" width="30.5703125" style="2" customWidth="1"/>
    <col min="9464" max="9464" width="29.140625" style="2" customWidth="1"/>
    <col min="9465" max="9465" width="27.42578125" style="2" customWidth="1"/>
    <col min="9466" max="9466" width="6.5703125" style="2" customWidth="1"/>
    <col min="9467" max="9715" width="11.42578125" style="2"/>
    <col min="9716" max="9716" width="11.140625" style="2" customWidth="1"/>
    <col min="9717" max="9717" width="40.42578125" style="2" customWidth="1"/>
    <col min="9718" max="9718" width="2.5703125" style="2" customWidth="1"/>
    <col min="9719" max="9719" width="30.5703125" style="2" customWidth="1"/>
    <col min="9720" max="9720" width="29.140625" style="2" customWidth="1"/>
    <col min="9721" max="9721" width="27.42578125" style="2" customWidth="1"/>
    <col min="9722" max="9722" width="6.5703125" style="2" customWidth="1"/>
    <col min="9723" max="9971" width="11.42578125" style="2"/>
    <col min="9972" max="9972" width="11.140625" style="2" customWidth="1"/>
    <col min="9973" max="9973" width="40.42578125" style="2" customWidth="1"/>
    <col min="9974" max="9974" width="2.5703125" style="2" customWidth="1"/>
    <col min="9975" max="9975" width="30.5703125" style="2" customWidth="1"/>
    <col min="9976" max="9976" width="29.140625" style="2" customWidth="1"/>
    <col min="9977" max="9977" width="27.42578125" style="2" customWidth="1"/>
    <col min="9978" max="9978" width="6.5703125" style="2" customWidth="1"/>
    <col min="9979" max="10227" width="11.42578125" style="2"/>
    <col min="10228" max="10228" width="11.140625" style="2" customWidth="1"/>
    <col min="10229" max="10229" width="40.42578125" style="2" customWidth="1"/>
    <col min="10230" max="10230" width="2.5703125" style="2" customWidth="1"/>
    <col min="10231" max="10231" width="30.5703125" style="2" customWidth="1"/>
    <col min="10232" max="10232" width="29.140625" style="2" customWidth="1"/>
    <col min="10233" max="10233" width="27.42578125" style="2" customWidth="1"/>
    <col min="10234" max="10234" width="6.5703125" style="2" customWidth="1"/>
    <col min="10235" max="10483" width="11.42578125" style="2"/>
    <col min="10484" max="10484" width="11.140625" style="2" customWidth="1"/>
    <col min="10485" max="10485" width="40.42578125" style="2" customWidth="1"/>
    <col min="10486" max="10486" width="2.5703125" style="2" customWidth="1"/>
    <col min="10487" max="10487" width="30.5703125" style="2" customWidth="1"/>
    <col min="10488" max="10488" width="29.140625" style="2" customWidth="1"/>
    <col min="10489" max="10489" width="27.42578125" style="2" customWidth="1"/>
    <col min="10490" max="10490" width="6.5703125" style="2" customWidth="1"/>
    <col min="10491" max="10739" width="11.42578125" style="2"/>
    <col min="10740" max="10740" width="11.140625" style="2" customWidth="1"/>
    <col min="10741" max="10741" width="40.42578125" style="2" customWidth="1"/>
    <col min="10742" max="10742" width="2.5703125" style="2" customWidth="1"/>
    <col min="10743" max="10743" width="30.5703125" style="2" customWidth="1"/>
    <col min="10744" max="10744" width="29.140625" style="2" customWidth="1"/>
    <col min="10745" max="10745" width="27.42578125" style="2" customWidth="1"/>
    <col min="10746" max="10746" width="6.5703125" style="2" customWidth="1"/>
    <col min="10747" max="10995" width="11.42578125" style="2"/>
    <col min="10996" max="10996" width="11.140625" style="2" customWidth="1"/>
    <col min="10997" max="10997" width="40.42578125" style="2" customWidth="1"/>
    <col min="10998" max="10998" width="2.5703125" style="2" customWidth="1"/>
    <col min="10999" max="10999" width="30.5703125" style="2" customWidth="1"/>
    <col min="11000" max="11000" width="29.140625" style="2" customWidth="1"/>
    <col min="11001" max="11001" width="27.42578125" style="2" customWidth="1"/>
    <col min="11002" max="11002" width="6.5703125" style="2" customWidth="1"/>
    <col min="11003" max="11251" width="11.42578125" style="2"/>
    <col min="11252" max="11252" width="11.140625" style="2" customWidth="1"/>
    <col min="11253" max="11253" width="40.42578125" style="2" customWidth="1"/>
    <col min="11254" max="11254" width="2.5703125" style="2" customWidth="1"/>
    <col min="11255" max="11255" width="30.5703125" style="2" customWidth="1"/>
    <col min="11256" max="11256" width="29.140625" style="2" customWidth="1"/>
    <col min="11257" max="11257" width="27.42578125" style="2" customWidth="1"/>
    <col min="11258" max="11258" width="6.5703125" style="2" customWidth="1"/>
    <col min="11259" max="11507" width="11.42578125" style="2"/>
    <col min="11508" max="11508" width="11.140625" style="2" customWidth="1"/>
    <col min="11509" max="11509" width="40.42578125" style="2" customWidth="1"/>
    <col min="11510" max="11510" width="2.5703125" style="2" customWidth="1"/>
    <col min="11511" max="11511" width="30.5703125" style="2" customWidth="1"/>
    <col min="11512" max="11512" width="29.140625" style="2" customWidth="1"/>
    <col min="11513" max="11513" width="27.42578125" style="2" customWidth="1"/>
    <col min="11514" max="11514" width="6.5703125" style="2" customWidth="1"/>
    <col min="11515" max="11763" width="11.42578125" style="2"/>
    <col min="11764" max="11764" width="11.140625" style="2" customWidth="1"/>
    <col min="11765" max="11765" width="40.42578125" style="2" customWidth="1"/>
    <col min="11766" max="11766" width="2.5703125" style="2" customWidth="1"/>
    <col min="11767" max="11767" width="30.5703125" style="2" customWidth="1"/>
    <col min="11768" max="11768" width="29.140625" style="2" customWidth="1"/>
    <col min="11769" max="11769" width="27.42578125" style="2" customWidth="1"/>
    <col min="11770" max="11770" width="6.5703125" style="2" customWidth="1"/>
    <col min="11771" max="12019" width="11.42578125" style="2"/>
    <col min="12020" max="12020" width="11.140625" style="2" customWidth="1"/>
    <col min="12021" max="12021" width="40.42578125" style="2" customWidth="1"/>
    <col min="12022" max="12022" width="2.5703125" style="2" customWidth="1"/>
    <col min="12023" max="12023" width="30.5703125" style="2" customWidth="1"/>
    <col min="12024" max="12024" width="29.140625" style="2" customWidth="1"/>
    <col min="12025" max="12025" width="27.42578125" style="2" customWidth="1"/>
    <col min="12026" max="12026" width="6.5703125" style="2" customWidth="1"/>
    <col min="12027" max="12275" width="11.42578125" style="2"/>
    <col min="12276" max="12276" width="11.140625" style="2" customWidth="1"/>
    <col min="12277" max="12277" width="40.42578125" style="2" customWidth="1"/>
    <col min="12278" max="12278" width="2.5703125" style="2" customWidth="1"/>
    <col min="12279" max="12279" width="30.5703125" style="2" customWidth="1"/>
    <col min="12280" max="12280" width="29.140625" style="2" customWidth="1"/>
    <col min="12281" max="12281" width="27.42578125" style="2" customWidth="1"/>
    <col min="12282" max="12282" width="6.5703125" style="2" customWidth="1"/>
    <col min="12283" max="12531" width="11.42578125" style="2"/>
    <col min="12532" max="12532" width="11.140625" style="2" customWidth="1"/>
    <col min="12533" max="12533" width="40.42578125" style="2" customWidth="1"/>
    <col min="12534" max="12534" width="2.5703125" style="2" customWidth="1"/>
    <col min="12535" max="12535" width="30.5703125" style="2" customWidth="1"/>
    <col min="12536" max="12536" width="29.140625" style="2" customWidth="1"/>
    <col min="12537" max="12537" width="27.42578125" style="2" customWidth="1"/>
    <col min="12538" max="12538" width="6.5703125" style="2" customWidth="1"/>
    <col min="12539" max="12787" width="11.42578125" style="2"/>
    <col min="12788" max="12788" width="11.140625" style="2" customWidth="1"/>
    <col min="12789" max="12789" width="40.42578125" style="2" customWidth="1"/>
    <col min="12790" max="12790" width="2.5703125" style="2" customWidth="1"/>
    <col min="12791" max="12791" width="30.5703125" style="2" customWidth="1"/>
    <col min="12792" max="12792" width="29.140625" style="2" customWidth="1"/>
    <col min="12793" max="12793" width="27.42578125" style="2" customWidth="1"/>
    <col min="12794" max="12794" width="6.5703125" style="2" customWidth="1"/>
    <col min="12795" max="13043" width="11.42578125" style="2"/>
    <col min="13044" max="13044" width="11.140625" style="2" customWidth="1"/>
    <col min="13045" max="13045" width="40.42578125" style="2" customWidth="1"/>
    <col min="13046" max="13046" width="2.5703125" style="2" customWidth="1"/>
    <col min="13047" max="13047" width="30.5703125" style="2" customWidth="1"/>
    <col min="13048" max="13048" width="29.140625" style="2" customWidth="1"/>
    <col min="13049" max="13049" width="27.42578125" style="2" customWidth="1"/>
    <col min="13050" max="13050" width="6.5703125" style="2" customWidth="1"/>
    <col min="13051" max="13299" width="11.42578125" style="2"/>
    <col min="13300" max="13300" width="11.140625" style="2" customWidth="1"/>
    <col min="13301" max="13301" width="40.42578125" style="2" customWidth="1"/>
    <col min="13302" max="13302" width="2.5703125" style="2" customWidth="1"/>
    <col min="13303" max="13303" width="30.5703125" style="2" customWidth="1"/>
    <col min="13304" max="13304" width="29.140625" style="2" customWidth="1"/>
    <col min="13305" max="13305" width="27.42578125" style="2" customWidth="1"/>
    <col min="13306" max="13306" width="6.5703125" style="2" customWidth="1"/>
    <col min="13307" max="13555" width="11.42578125" style="2"/>
    <col min="13556" max="13556" width="11.140625" style="2" customWidth="1"/>
    <col min="13557" max="13557" width="40.42578125" style="2" customWidth="1"/>
    <col min="13558" max="13558" width="2.5703125" style="2" customWidth="1"/>
    <col min="13559" max="13559" width="30.5703125" style="2" customWidth="1"/>
    <col min="13560" max="13560" width="29.140625" style="2" customWidth="1"/>
    <col min="13561" max="13561" width="27.42578125" style="2" customWidth="1"/>
    <col min="13562" max="13562" width="6.5703125" style="2" customWidth="1"/>
    <col min="13563" max="13811" width="11.42578125" style="2"/>
    <col min="13812" max="13812" width="11.140625" style="2" customWidth="1"/>
    <col min="13813" max="13813" width="40.42578125" style="2" customWidth="1"/>
    <col min="13814" max="13814" width="2.5703125" style="2" customWidth="1"/>
    <col min="13815" max="13815" width="30.5703125" style="2" customWidth="1"/>
    <col min="13816" max="13816" width="29.140625" style="2" customWidth="1"/>
    <col min="13817" max="13817" width="27.42578125" style="2" customWidth="1"/>
    <col min="13818" max="13818" width="6.5703125" style="2" customWidth="1"/>
    <col min="13819" max="14067" width="11.42578125" style="2"/>
    <col min="14068" max="14068" width="11.140625" style="2" customWidth="1"/>
    <col min="14069" max="14069" width="40.42578125" style="2" customWidth="1"/>
    <col min="14070" max="14070" width="2.5703125" style="2" customWidth="1"/>
    <col min="14071" max="14071" width="30.5703125" style="2" customWidth="1"/>
    <col min="14072" max="14072" width="29.140625" style="2" customWidth="1"/>
    <col min="14073" max="14073" width="27.42578125" style="2" customWidth="1"/>
    <col min="14074" max="14074" width="6.5703125" style="2" customWidth="1"/>
    <col min="14075" max="14323" width="11.42578125" style="2"/>
    <col min="14324" max="14324" width="11.140625" style="2" customWidth="1"/>
    <col min="14325" max="14325" width="40.42578125" style="2" customWidth="1"/>
    <col min="14326" max="14326" width="2.5703125" style="2" customWidth="1"/>
    <col min="14327" max="14327" width="30.5703125" style="2" customWidth="1"/>
    <col min="14328" max="14328" width="29.140625" style="2" customWidth="1"/>
    <col min="14329" max="14329" width="27.42578125" style="2" customWidth="1"/>
    <col min="14330" max="14330" width="6.5703125" style="2" customWidth="1"/>
    <col min="14331" max="14579" width="11.42578125" style="2"/>
    <col min="14580" max="14580" width="11.140625" style="2" customWidth="1"/>
    <col min="14581" max="14581" width="40.42578125" style="2" customWidth="1"/>
    <col min="14582" max="14582" width="2.5703125" style="2" customWidth="1"/>
    <col min="14583" max="14583" width="30.5703125" style="2" customWidth="1"/>
    <col min="14584" max="14584" width="29.140625" style="2" customWidth="1"/>
    <col min="14585" max="14585" width="27.42578125" style="2" customWidth="1"/>
    <col min="14586" max="14586" width="6.5703125" style="2" customWidth="1"/>
    <col min="14587" max="14835" width="11.42578125" style="2"/>
    <col min="14836" max="14836" width="11.140625" style="2" customWidth="1"/>
    <col min="14837" max="14837" width="40.42578125" style="2" customWidth="1"/>
    <col min="14838" max="14838" width="2.5703125" style="2" customWidth="1"/>
    <col min="14839" max="14839" width="30.5703125" style="2" customWidth="1"/>
    <col min="14840" max="14840" width="29.140625" style="2" customWidth="1"/>
    <col min="14841" max="14841" width="27.42578125" style="2" customWidth="1"/>
    <col min="14842" max="14842" width="6.5703125" style="2" customWidth="1"/>
    <col min="14843" max="15091" width="11.42578125" style="2"/>
    <col min="15092" max="15092" width="11.140625" style="2" customWidth="1"/>
    <col min="15093" max="15093" width="40.42578125" style="2" customWidth="1"/>
    <col min="15094" max="15094" width="2.5703125" style="2" customWidth="1"/>
    <col min="15095" max="15095" width="30.5703125" style="2" customWidth="1"/>
    <col min="15096" max="15096" width="29.140625" style="2" customWidth="1"/>
    <col min="15097" max="15097" width="27.42578125" style="2" customWidth="1"/>
    <col min="15098" max="15098" width="6.5703125" style="2" customWidth="1"/>
    <col min="15099" max="15347" width="11.42578125" style="2"/>
    <col min="15348" max="15348" width="11.140625" style="2" customWidth="1"/>
    <col min="15349" max="15349" width="40.42578125" style="2" customWidth="1"/>
    <col min="15350" max="15350" width="2.5703125" style="2" customWidth="1"/>
    <col min="15351" max="15351" width="30.5703125" style="2" customWidth="1"/>
    <col min="15352" max="15352" width="29.140625" style="2" customWidth="1"/>
    <col min="15353" max="15353" width="27.42578125" style="2" customWidth="1"/>
    <col min="15354" max="15354" width="6.5703125" style="2" customWidth="1"/>
    <col min="15355" max="15603" width="11.42578125" style="2"/>
    <col min="15604" max="15604" width="11.140625" style="2" customWidth="1"/>
    <col min="15605" max="15605" width="40.42578125" style="2" customWidth="1"/>
    <col min="15606" max="15606" width="2.5703125" style="2" customWidth="1"/>
    <col min="15607" max="15607" width="30.5703125" style="2" customWidth="1"/>
    <col min="15608" max="15608" width="29.140625" style="2" customWidth="1"/>
    <col min="15609" max="15609" width="27.42578125" style="2" customWidth="1"/>
    <col min="15610" max="15610" width="6.5703125" style="2" customWidth="1"/>
    <col min="15611" max="15859" width="11.42578125" style="2"/>
    <col min="15860" max="15860" width="11.140625" style="2" customWidth="1"/>
    <col min="15861" max="15861" width="40.42578125" style="2" customWidth="1"/>
    <col min="15862" max="15862" width="2.5703125" style="2" customWidth="1"/>
    <col min="15863" max="15863" width="30.5703125" style="2" customWidth="1"/>
    <col min="15864" max="15864" width="29.140625" style="2" customWidth="1"/>
    <col min="15865" max="15865" width="27.42578125" style="2" customWidth="1"/>
    <col min="15866" max="15866" width="6.5703125" style="2" customWidth="1"/>
    <col min="15867" max="16115" width="11.42578125" style="2"/>
    <col min="16116" max="16116" width="11.140625" style="2" customWidth="1"/>
    <col min="16117" max="16117" width="40.42578125" style="2" customWidth="1"/>
    <col min="16118" max="16118" width="2.5703125" style="2" customWidth="1"/>
    <col min="16119" max="16119" width="30.5703125" style="2" customWidth="1"/>
    <col min="16120" max="16120" width="29.140625" style="2" customWidth="1"/>
    <col min="16121" max="16121" width="27.42578125" style="2" customWidth="1"/>
    <col min="16122" max="16122" width="6.5703125" style="2" customWidth="1"/>
    <col min="16123" max="16384" width="11.42578125" style="2"/>
  </cols>
  <sheetData>
    <row r="1" spans="1:30" ht="27" customHeight="1" x14ac:dyDescent="0.2">
      <c r="A1" s="349" t="str">
        <f>Portada!B1</f>
        <v>Actualització a: 12/02/2026</v>
      </c>
      <c r="B1" s="349"/>
    </row>
    <row r="3" spans="1:30" ht="24.95" customHeight="1" x14ac:dyDescent="0.2">
      <c r="A3" s="353" t="s">
        <v>210</v>
      </c>
      <c r="B3" s="353"/>
      <c r="C3" s="353"/>
      <c r="D3" s="353"/>
      <c r="E3" s="353"/>
      <c r="F3" s="353"/>
      <c r="G3" s="353"/>
    </row>
    <row r="4" spans="1:30" ht="24.95" customHeight="1" thickBot="1" x14ac:dyDescent="0.25">
      <c r="A4" s="302"/>
      <c r="B4" s="302"/>
      <c r="C4" s="356"/>
      <c r="D4" s="356"/>
      <c r="E4" s="302"/>
      <c r="F4" s="302"/>
      <c r="G4" s="302"/>
    </row>
    <row r="5" spans="1:30" ht="24.95" customHeight="1" thickBot="1" x14ac:dyDescent="0.3">
      <c r="A5" s="5"/>
      <c r="B5" s="6"/>
      <c r="C5" s="108" t="s">
        <v>467</v>
      </c>
      <c r="D5" s="108" t="s">
        <v>468</v>
      </c>
      <c r="E5" s="108" t="s">
        <v>208</v>
      </c>
      <c r="F5" s="108" t="s">
        <v>211</v>
      </c>
      <c r="G5" s="107" t="s">
        <v>663</v>
      </c>
      <c r="Z5"/>
      <c r="AA5"/>
    </row>
    <row r="6" spans="1:30" ht="24.95" customHeight="1" x14ac:dyDescent="0.2">
      <c r="A6" s="9" t="str">
        <f>'Pressupost Producció TV'!C5&amp; "....................................................................."</f>
        <v>CAPÍTOL 01.- Guió, música i arxiu.....................................................................</v>
      </c>
      <c r="B6" s="1"/>
      <c r="C6" s="92">
        <f>'Pressupost Arrencada TV'!N28-AA16</f>
        <v>0</v>
      </c>
      <c r="D6" s="92">
        <f>'Pressupost Producció TV'!N28-AB16</f>
        <v>0</v>
      </c>
      <c r="E6" s="92">
        <f t="shared" ref="E6:E15" si="0">C6+D6</f>
        <v>0</v>
      </c>
      <c r="F6" s="92">
        <f>E6/Portada!$F$15</f>
        <v>0</v>
      </c>
      <c r="G6" s="3"/>
      <c r="Z6" s="24"/>
      <c r="AA6" s="24"/>
    </row>
    <row r="7" spans="1:30" ht="24.95" customHeight="1" x14ac:dyDescent="0.2">
      <c r="A7" s="9" t="str">
        <f>'Pressupost Producció TV'!C30&amp; "..........................................................................."</f>
        <v>CAPÍTOL 02.- Personal artístic...........................................................................</v>
      </c>
      <c r="B7" s="1"/>
      <c r="C7" s="92">
        <f>'Pressupost Arrencada TV'!N157</f>
        <v>0</v>
      </c>
      <c r="D7" s="92">
        <f>'Pressupost Producció TV'!N157</f>
        <v>0</v>
      </c>
      <c r="E7" s="92">
        <f t="shared" si="0"/>
        <v>0</v>
      </c>
      <c r="F7" s="92">
        <f>E7/Portada!$F$15</f>
        <v>0</v>
      </c>
      <c r="G7" s="3"/>
      <c r="Z7" s="28" t="s">
        <v>616</v>
      </c>
      <c r="AA7" s="42" t="s">
        <v>617</v>
      </c>
    </row>
    <row r="8" spans="1:30" ht="24.95" customHeight="1" x14ac:dyDescent="0.2">
      <c r="A8" s="9" t="str">
        <f>'Pressupost Producció TV'!C159&amp; "............................................................................"</f>
        <v>CAPÍTOL 03.- Equip programa............................................................................</v>
      </c>
      <c r="B8" s="1"/>
      <c r="C8" s="92">
        <f>'Pressupost Arrencada TV'!N211-AA21</f>
        <v>0</v>
      </c>
      <c r="D8" s="92">
        <f>'Pressupost Producció TV'!N211-AB21</f>
        <v>0</v>
      </c>
      <c r="E8" s="92">
        <f t="shared" si="0"/>
        <v>0</v>
      </c>
      <c r="F8" s="92">
        <f>E8/Portada!$F$15</f>
        <v>0</v>
      </c>
      <c r="G8" s="19"/>
      <c r="Z8" s="28"/>
      <c r="AA8" s="42" t="s">
        <v>618</v>
      </c>
    </row>
    <row r="9" spans="1:30" ht="24.95" customHeight="1" thickBot="1" x14ac:dyDescent="0.3">
      <c r="A9" s="9" t="str">
        <f>'Pressupost Producció TV'!C213&amp; "........................................"</f>
        <v>CAPÍTOL 04.-Serveis artístics i de postproducció........................................</v>
      </c>
      <c r="B9" s="1"/>
      <c r="C9" s="92">
        <f>'Pressupost Arrencada TV'!N272</f>
        <v>0</v>
      </c>
      <c r="D9" s="92">
        <f>'Pressupost Producció TV'!N272</f>
        <v>0</v>
      </c>
      <c r="E9" s="92">
        <f t="shared" si="0"/>
        <v>0</v>
      </c>
      <c r="F9" s="92">
        <f>E9/Portada!$F$15</f>
        <v>0</v>
      </c>
      <c r="G9" s="3"/>
      <c r="K9" s="61"/>
      <c r="Z9" s="20"/>
      <c r="AA9" s="42" t="s">
        <v>241</v>
      </c>
    </row>
    <row r="10" spans="1:30" ht="24.95" customHeight="1" thickBot="1" x14ac:dyDescent="0.3">
      <c r="A10" s="9" t="str">
        <f>'Pressupost Producció TV'!C274&amp; "......................................................."</f>
        <v>CAPÍTOL 05.-Serveis tècnics / Explotació.......................................................</v>
      </c>
      <c r="B10" s="1"/>
      <c r="C10" s="92">
        <f>'Pressupost Arrencada TV'!N323</f>
        <v>0</v>
      </c>
      <c r="D10" s="92">
        <f>'Pressupost Producció TV'!N323</f>
        <v>0</v>
      </c>
      <c r="E10" s="92">
        <f t="shared" si="0"/>
        <v>0</v>
      </c>
      <c r="F10" s="92">
        <f>E10/Portada!$F$15</f>
        <v>0</v>
      </c>
      <c r="G10" s="3"/>
      <c r="K10" s="61"/>
      <c r="Z10" s="20"/>
      <c r="AA10" s="335" t="s">
        <v>657</v>
      </c>
      <c r="AB10" s="335" t="s">
        <v>658</v>
      </c>
      <c r="AC10" s="335" t="s">
        <v>659</v>
      </c>
      <c r="AD10" s="335" t="s">
        <v>660</v>
      </c>
    </row>
    <row r="11" spans="1:30" ht="24.95" customHeight="1" thickBot="1" x14ac:dyDescent="0.3">
      <c r="A11" s="9" t="str">
        <f>'Pressupost Producció TV'!C325&amp; "................................................................................."</f>
        <v>CAPÍTOL 06.- Escenografia.................................................................................</v>
      </c>
      <c r="B11" s="1"/>
      <c r="C11" s="92">
        <f>'Pressupost Arrencada TV'!N361</f>
        <v>0</v>
      </c>
      <c r="D11" s="92">
        <f>'Pressupost Producció TV'!N361</f>
        <v>0</v>
      </c>
      <c r="E11" s="92">
        <f t="shared" si="0"/>
        <v>0</v>
      </c>
      <c r="F11" s="92">
        <f>E11/Portada!$F$15</f>
        <v>0</v>
      </c>
      <c r="G11" s="3"/>
      <c r="K11" s="61"/>
      <c r="Z11" s="327" t="s">
        <v>466</v>
      </c>
      <c r="AA11" s="330">
        <f>'Pressupost Arrencada TV'!S471</f>
        <v>0</v>
      </c>
      <c r="AB11" s="330">
        <f>'Pressupost Producció TV'!S471</f>
        <v>0</v>
      </c>
      <c r="AC11" s="330"/>
      <c r="AD11" s="330"/>
    </row>
    <row r="12" spans="1:30" ht="24.95" customHeight="1" x14ac:dyDescent="0.25">
      <c r="A12" s="9" t="str">
        <f>'Pressupost Producció TV'!C363&amp; "...................................................."</f>
        <v>CAPÍTOL 07.- Estudis rodatge/sonorització....................................................</v>
      </c>
      <c r="B12" s="1"/>
      <c r="C12" s="92">
        <f>'Pressupost Arrencada TV'!N384</f>
        <v>0</v>
      </c>
      <c r="D12" s="92">
        <f>'Pressupost Producció TV'!N384</f>
        <v>0</v>
      </c>
      <c r="E12" s="92">
        <f t="shared" si="0"/>
        <v>0</v>
      </c>
      <c r="F12" s="92">
        <f>E12/Portada!$F$15</f>
        <v>0</v>
      </c>
      <c r="G12" s="3"/>
      <c r="K12" s="61"/>
      <c r="Y12" s="339"/>
      <c r="Z12" s="339" t="s">
        <v>708</v>
      </c>
      <c r="AA12" s="326"/>
      <c r="AB12" s="326"/>
      <c r="AC12" s="326"/>
      <c r="AD12" s="326"/>
    </row>
    <row r="13" spans="1:30" ht="24.95" customHeight="1" x14ac:dyDescent="0.25">
      <c r="A13" s="9" t="str">
        <f>'Pressupost Producció TV'!C386&amp; "............................................................."</f>
        <v>CAPÍTOL 08.- Despeses de producció.............................................................</v>
      </c>
      <c r="B13" s="1"/>
      <c r="C13" s="92">
        <f>'Pressupost Arrencada TV'!N435</f>
        <v>0</v>
      </c>
      <c r="D13" s="92">
        <f>'Pressupost Producció TV'!N435</f>
        <v>0</v>
      </c>
      <c r="E13" s="92">
        <f t="shared" si="0"/>
        <v>0</v>
      </c>
      <c r="F13" s="92">
        <f>E13/Portada!$F$15</f>
        <v>0</v>
      </c>
      <c r="G13" s="3"/>
      <c r="K13" s="61"/>
      <c r="Y13" s="350" t="s">
        <v>718</v>
      </c>
      <c r="Z13" s="333" t="str">
        <f>'Pressupost Producció TV'!B13 &amp; " " &amp;'Pressupost Producció TV'!C13</f>
        <v>01.01.06. Drets de format</v>
      </c>
      <c r="AA13" s="334">
        <f>'Pressupost Arrencada TV'!N13</f>
        <v>0</v>
      </c>
      <c r="AB13" s="334">
        <f>'Pressupost Producció TV'!N13</f>
        <v>0</v>
      </c>
      <c r="AC13" s="334">
        <f>'Realitats Arrencada TV'!F13</f>
        <v>0</v>
      </c>
      <c r="AD13" s="334">
        <f>'Realitats Producció TV'!F13</f>
        <v>0</v>
      </c>
    </row>
    <row r="14" spans="1:30" ht="24.95" customHeight="1" x14ac:dyDescent="0.25">
      <c r="A14" s="9" t="str">
        <f>'Pressupost Producció TV'!C437&amp; ".............................................................................."</f>
        <v>CAPÍTOL 09.- Assegurances..............................................................................</v>
      </c>
      <c r="B14" s="1"/>
      <c r="C14" s="92">
        <f>'Pressupost Arrencada TV'!N445</f>
        <v>0</v>
      </c>
      <c r="D14" s="92">
        <f>'Pressupost Producció TV'!N445</f>
        <v>0</v>
      </c>
      <c r="E14" s="92">
        <f t="shared" si="0"/>
        <v>0</v>
      </c>
      <c r="F14" s="92">
        <f>E14/Portada!$F$15</f>
        <v>0</v>
      </c>
      <c r="G14" s="3"/>
      <c r="K14" s="61"/>
      <c r="Y14" s="352"/>
      <c r="Z14" s="333" t="str">
        <f>'Pressupost Producció TV'!B14 &amp; " " &amp;'Pressupost Producció TV'!C14</f>
        <v>01.01.07. Premis de Programa</v>
      </c>
      <c r="AA14" s="334">
        <f>'Pressupost Arrencada TV'!N14</f>
        <v>0</v>
      </c>
      <c r="AB14" s="334">
        <f>'Pressupost Producció TV'!N14</f>
        <v>0</v>
      </c>
      <c r="AC14" s="334">
        <f>'Realitats Arrencada TV'!F14</f>
        <v>0</v>
      </c>
      <c r="AD14" s="334">
        <f>'Realitats Producció TV'!F14</f>
        <v>0</v>
      </c>
    </row>
    <row r="15" spans="1:30" ht="24.95" customHeight="1" thickBot="1" x14ac:dyDescent="0.3">
      <c r="A15" s="4" t="str">
        <f>'Pressupost Producció TV'!C447&amp; "....................................................................."</f>
        <v>CAPÍTOL 10.- Despeses generals.....................................................................</v>
      </c>
      <c r="B15" s="1"/>
      <c r="C15" s="93">
        <f ca="1">('Pressupost Arrencada TV'!N468-AA27)</f>
        <v>0</v>
      </c>
      <c r="D15" s="93">
        <f ca="1">('Pressupost Producció TV'!N468-AB27)</f>
        <v>0</v>
      </c>
      <c r="E15" s="92">
        <f t="shared" ca="1" si="0"/>
        <v>0</v>
      </c>
      <c r="F15" s="92">
        <f ca="1">E15/Portada!$F$15</f>
        <v>0</v>
      </c>
      <c r="G15" s="303"/>
      <c r="K15" s="61"/>
      <c r="Z15" s="333"/>
      <c r="AA15" s="334"/>
      <c r="AB15" s="334"/>
      <c r="AC15" s="334"/>
      <c r="AD15" s="334"/>
    </row>
    <row r="16" spans="1:30" ht="24.95" customHeight="1" thickBot="1" x14ac:dyDescent="0.3">
      <c r="A16" s="4"/>
      <c r="B16" s="1"/>
      <c r="C16" s="97"/>
      <c r="D16" s="97"/>
      <c r="E16" s="93"/>
      <c r="F16" s="92"/>
      <c r="G16" s="3"/>
      <c r="K16" s="61"/>
      <c r="Z16" s="338" t="s">
        <v>714</v>
      </c>
      <c r="AA16" s="330">
        <f>SUM(AA13:AA15)</f>
        <v>0</v>
      </c>
      <c r="AB16" s="330">
        <f>SUM(AB13:AB15)</f>
        <v>0</v>
      </c>
      <c r="AC16" s="330">
        <f>SUM(AC13:AC15)</f>
        <v>0</v>
      </c>
      <c r="AD16" s="330">
        <f>SUM(AD13:AD15)</f>
        <v>0</v>
      </c>
    </row>
    <row r="17" spans="1:30" ht="24.95" customHeight="1" thickBot="1" x14ac:dyDescent="0.25">
      <c r="A17" s="5"/>
      <c r="B17" s="6" t="s">
        <v>662</v>
      </c>
      <c r="C17" s="98">
        <f ca="1">SUM(C6:C16)</f>
        <v>0</v>
      </c>
      <c r="D17" s="98">
        <f ca="1">SUM(D6:D16)</f>
        <v>0</v>
      </c>
      <c r="E17" s="99">
        <f ca="1">SUM(E6:E16)</f>
        <v>0</v>
      </c>
      <c r="F17" s="99">
        <f ca="1">SUM(F6:F16)</f>
        <v>0</v>
      </c>
      <c r="G17" s="7" t="s">
        <v>209</v>
      </c>
      <c r="K17" s="13"/>
      <c r="Z17" s="336"/>
      <c r="AA17" s="337"/>
      <c r="AB17" s="337"/>
      <c r="AC17" s="337"/>
      <c r="AD17" s="337"/>
    </row>
    <row r="18" spans="1:30" ht="24.95" customHeight="1" x14ac:dyDescent="0.2">
      <c r="A18" s="8"/>
      <c r="B18" s="9" t="s">
        <v>590</v>
      </c>
      <c r="C18" s="92">
        <f>AA33</f>
        <v>0</v>
      </c>
      <c r="D18" s="92">
        <f>AB33</f>
        <v>0</v>
      </c>
      <c r="E18" s="92">
        <f>C18+D18</f>
        <v>0</v>
      </c>
      <c r="F18" s="93">
        <f>E18/Portada!$F$15</f>
        <v>0</v>
      </c>
      <c r="G18" s="354" t="s">
        <v>664</v>
      </c>
      <c r="Y18" s="350" t="s">
        <v>713</v>
      </c>
      <c r="Z18" s="333" t="str">
        <f>'Pressupost Producció TV'!B161 &amp; " " &amp;'Pressupost Producció TV'!C161</f>
        <v>03.01. Direcció</v>
      </c>
      <c r="AA18" s="334">
        <f>SUMIF('Pressupost Arrencada TV'!E162:'Pressupost Arrencada TV'!E182,"E",'Pressupost Arrencada TV'!N162:'Pressupost Arrencada TV'!N182)</f>
        <v>0</v>
      </c>
      <c r="AB18" s="334">
        <f>SUMIF('Pressupost Producció TV'!E162:'Pressupost Producció TV'!E182,"E",'Pressupost Producció TV'!N162:'Pressupost Producció TV'!N182)</f>
        <v>0</v>
      </c>
      <c r="AC18" s="334">
        <f xml:space="preserve"> 'Realitats Arrencada TV'!F183</f>
        <v>0</v>
      </c>
      <c r="AD18" s="334">
        <f xml:space="preserve"> 'Realitats Producció TV'!F183</f>
        <v>0</v>
      </c>
    </row>
    <row r="19" spans="1:30" ht="24.95" customHeight="1" x14ac:dyDescent="0.2">
      <c r="A19" s="8"/>
      <c r="B19" s="9" t="str">
        <f>"Benefici Industrial  " &amp; (Portada!I17*100) &amp; " % " &amp; "........................................................"</f>
        <v>Benefici Industrial  10 % ........................................................</v>
      </c>
      <c r="C19" s="93">
        <f ca="1">C17*Portada!I17</f>
        <v>0</v>
      </c>
      <c r="D19" s="92">
        <f ca="1">D17*Portada!I17</f>
        <v>0</v>
      </c>
      <c r="E19" s="92">
        <f ca="1">C19+D19</f>
        <v>0</v>
      </c>
      <c r="F19" s="93">
        <f ca="1">E19/Portada!$F$15</f>
        <v>0</v>
      </c>
      <c r="G19" s="355"/>
      <c r="Y19" s="351"/>
      <c r="Z19" s="333" t="str">
        <f>'Pressupost Producció TV'!B185 &amp; " " &amp;'Pressupost Producció TV'!C185</f>
        <v>03.02. Producció</v>
      </c>
      <c r="AA19" s="334">
        <f>SUMIF('Pressupost Arrencada TV'!E186:'Pressupost Arrencada TV'!E196,"E",'Pressupost Arrencada TV'!N186:'Pressupost Arrencada TV'!N196)</f>
        <v>0</v>
      </c>
      <c r="AB19" s="334">
        <f>SUMIF('Pressupost Producció TV'!E186:'Pressupost Producció TV'!E196,"E",'Pressupost Producció TV'!N186:'Pressupost Producció TV'!N196)</f>
        <v>0</v>
      </c>
      <c r="AC19" s="334">
        <f xml:space="preserve"> 'Realitats Arrencada TV'!F197</f>
        <v>0</v>
      </c>
      <c r="AD19" s="334">
        <f xml:space="preserve"> 'Realitats Producció TV'!F197</f>
        <v>0</v>
      </c>
    </row>
    <row r="20" spans="1:30" ht="24.95" customHeight="1" thickBot="1" x14ac:dyDescent="0.25">
      <c r="A20" s="8"/>
      <c r="B20" s="9" t="str">
        <f xml:space="preserve"> "Despeses excloses del càlcul del Benefici industrial" &amp; "......."</f>
        <v>Despeses excloses del càlcul del Benefici industrial.......</v>
      </c>
      <c r="C20" s="97">
        <f ca="1">AA16+AA21+AA27</f>
        <v>0</v>
      </c>
      <c r="D20" s="97">
        <f ca="1">AB16+AB21+AB27</f>
        <v>0</v>
      </c>
      <c r="E20" s="92">
        <f ca="1">C20+D20</f>
        <v>0</v>
      </c>
      <c r="F20" s="93">
        <f ca="1">E20/Portada!$F$15</f>
        <v>0</v>
      </c>
      <c r="G20" s="3"/>
      <c r="Y20" s="352"/>
      <c r="Z20" s="333" t="str">
        <f>'Pressupost Producció TV'!B199 &amp; " " &amp;'Pressupost Producció TV'!C199</f>
        <v>03.03. Realització / Imatge</v>
      </c>
      <c r="AA20" s="334">
        <f>SUMIF('Pressupost Arrencada TV'!E200:'Pressupost Arrencada TV'!E209,"E",'Pressupost Arrencada TV'!N200:'Pressupost Arrencada TV'!N209)</f>
        <v>0</v>
      </c>
      <c r="AB20" s="334">
        <f>SUMIF('Pressupost Producció TV'!E200:'Pressupost Producció TV'!E209,"E",'Pressupost Producció TV'!N200:'Pressupost Producció TV'!N209)</f>
        <v>0</v>
      </c>
      <c r="AC20" s="334">
        <f xml:space="preserve"> 'Realitats Arrencada TV'!F210</f>
        <v>0</v>
      </c>
      <c r="AD20" s="334">
        <f xml:space="preserve"> 'Realitats Producció TV'!F210</f>
        <v>0</v>
      </c>
    </row>
    <row r="21" spans="1:30" ht="24.95" customHeight="1" thickBot="1" x14ac:dyDescent="0.25">
      <c r="A21" s="10"/>
      <c r="B21" s="11" t="s">
        <v>589</v>
      </c>
      <c r="C21" s="100">
        <f ca="1">C17+C19+C20</f>
        <v>0</v>
      </c>
      <c r="D21" s="100">
        <f ca="1">D17+D19+D20</f>
        <v>0</v>
      </c>
      <c r="E21" s="100">
        <f ca="1">E17+E19+E20</f>
        <v>0</v>
      </c>
      <c r="F21" s="100">
        <f ca="1">F17+F19+F20</f>
        <v>0</v>
      </c>
      <c r="G21" s="12"/>
      <c r="Z21" s="338" t="s">
        <v>715</v>
      </c>
      <c r="AA21" s="332">
        <f>SUM(AA18:AA20)</f>
        <v>0</v>
      </c>
      <c r="AB21" s="332">
        <f>SUM(AB18:AB20)</f>
        <v>0</v>
      </c>
      <c r="AC21" s="332">
        <f>SUM(AC18:AC20)</f>
        <v>0</v>
      </c>
      <c r="AD21" s="332">
        <f>SUM(AD18:AD20)</f>
        <v>0</v>
      </c>
    </row>
    <row r="22" spans="1:30" ht="24.95" customHeight="1" thickTop="1" x14ac:dyDescent="0.2">
      <c r="Z22" s="328"/>
      <c r="AA22" s="329"/>
      <c r="AB22" s="329"/>
      <c r="AC22" s="329"/>
      <c r="AD22" s="329"/>
    </row>
    <row r="23" spans="1:30" ht="24.95" customHeight="1" x14ac:dyDescent="0.2">
      <c r="Y23" s="350" t="s">
        <v>717</v>
      </c>
      <c r="Z23" s="333" t="str">
        <f>'Pressupost Producció TV'!C447 &amp; " d'ESTRUCTURA menys els epígrafs 11, 13 i 14)"</f>
        <v>CAPÍTOL 10.- Despeses generals d'ESTRUCTURA menys els epígrafs 11, 13 i 14)</v>
      </c>
      <c r="AA23" s="334">
        <f ca="1">SUMIF('Pressupost Arrencada TV'!E450:'Pressupost Arrencada TV'!E459,"E",'Pressupost Arrencada TV'!N459:'Pressupost Arrencada TV'!N459)+
SUMIF('Pressupost Arrencada TV'!E461,"E",'Pressupost Arrencada TV'!N461)</f>
        <v>0</v>
      </c>
      <c r="AB23" s="334">
        <f ca="1">SUMIF('Pressupost Producció TV'!E450:'Pressupost Producció TV'!E459,"E",'Pressupost Producció TV'!N459:'Pressupost Producció TV'!N459)+
SUMIF('Pressupost Producció TV'!E461,"E",'Pressupost Producció TV'!N461)</f>
        <v>0</v>
      </c>
      <c r="AC23" s="334" cm="1">
        <f t="array" ref="AC23">SUM('Realitats Arrencada TV'!F450:F459+'Realitats Arrencada TV'!F461)</f>
        <v>0</v>
      </c>
      <c r="AD23" s="334" cm="1">
        <f t="array" ref="AD23">SUM('Realitats Producció TV'!F450:F459+'Realitats Producció TV'!F461)</f>
        <v>0</v>
      </c>
    </row>
    <row r="24" spans="1:30" ht="24.95" customHeight="1" x14ac:dyDescent="0.2">
      <c r="Y24" s="351"/>
      <c r="Z24" s="333" t="str">
        <f>'Pressupost Producció TV'!B460 &amp; " " &amp;'Pressupost Producció TV'!C460</f>
        <v xml:space="preserve">10.01.11. Despeses financeres </v>
      </c>
      <c r="AA24" s="334">
        <f>'Pressupost Arrencada TV'!N460</f>
        <v>0</v>
      </c>
      <c r="AB24" s="334">
        <f>'Pressupost Producció TV'!N460</f>
        <v>0</v>
      </c>
      <c r="AC24" s="334">
        <f>'Realitats Arrencada TV'!F460</f>
        <v>0</v>
      </c>
      <c r="AD24" s="334">
        <f>'Realitats Producció TV'!F460</f>
        <v>0</v>
      </c>
    </row>
    <row r="25" spans="1:30" ht="24.95" customHeight="1" x14ac:dyDescent="0.2">
      <c r="Y25" s="351"/>
      <c r="Z25" s="333" t="str">
        <f>'Pressupost Producció TV'!B462 &amp; " " &amp;'Pressupost Producció TV'!C462</f>
        <v>10.01.13. Despeses especials</v>
      </c>
      <c r="AA25" s="334">
        <f>'Pressupost Arrencada TV'!N462</f>
        <v>0</v>
      </c>
      <c r="AB25" s="334">
        <f>'Pressupost Producció TV'!N462</f>
        <v>0</v>
      </c>
      <c r="AC25" s="334">
        <f>'Realitats Arrencada TV'!F462</f>
        <v>0</v>
      </c>
      <c r="AD25" s="334">
        <f>'Realitats Producció TV'!F462</f>
        <v>0</v>
      </c>
    </row>
    <row r="26" spans="1:30" ht="24.95" customHeight="1" thickBot="1" x14ac:dyDescent="0.25">
      <c r="Y26" s="352"/>
      <c r="Z26" s="333" t="str">
        <f>'Pressupost Producció TV'!B463 &amp; " " &amp;'Pressupost Producció TV'!C463</f>
        <v>10.01.14. Despeses especials</v>
      </c>
      <c r="AA26" s="334">
        <f>'Pressupost Arrencada TV'!N463</f>
        <v>0</v>
      </c>
      <c r="AB26" s="334">
        <f>'Pressupost Producció TV'!N463</f>
        <v>0</v>
      </c>
      <c r="AC26" s="334">
        <f xml:space="preserve"> 'Realitats Arrencada TV'!F463</f>
        <v>0</v>
      </c>
      <c r="AD26" s="334">
        <f xml:space="preserve"> 'Realitats Producció TV'!F463</f>
        <v>0</v>
      </c>
    </row>
    <row r="27" spans="1:30" ht="24.95" customHeight="1" x14ac:dyDescent="0.2">
      <c r="Z27" s="338" t="s">
        <v>716</v>
      </c>
      <c r="AA27" s="332">
        <f ca="1">SUM(AA23:AA26)</f>
        <v>0</v>
      </c>
      <c r="AB27" s="332">
        <f ca="1">SUM(AB23:AB26)</f>
        <v>0</v>
      </c>
      <c r="AC27" s="332">
        <f>SUM(AC23:AC26)</f>
        <v>0</v>
      </c>
      <c r="AD27" s="332">
        <f>SUM(AD23:AD26)</f>
        <v>0</v>
      </c>
    </row>
    <row r="28" spans="1:30" ht="24.95" customHeight="1" x14ac:dyDescent="0.2">
      <c r="Z28" s="20"/>
      <c r="AA28" s="22"/>
      <c r="AB28" s="22"/>
      <c r="AC28" s="22"/>
      <c r="AD28" s="22"/>
    </row>
    <row r="29" spans="1:30" ht="24.95" customHeight="1" x14ac:dyDescent="0.2">
      <c r="Z29" s="326" t="s">
        <v>711</v>
      </c>
      <c r="AA29" s="326"/>
      <c r="AB29" s="326"/>
      <c r="AC29" s="326"/>
      <c r="AD29" s="326"/>
    </row>
    <row r="30" spans="1:30" ht="24.95" customHeight="1" x14ac:dyDescent="0.2">
      <c r="Z30" s="333" t="str">
        <f>'Pressupost Producció TV'!B159 &amp; " " &amp;'Pressupost Producció TV'!C159</f>
        <v xml:space="preserve"> CAPÍTOL 03.- Equip programa</v>
      </c>
      <c r="AA30" s="334">
        <f>AA21</f>
        <v>0</v>
      </c>
      <c r="AB30" s="334">
        <f>AB21</f>
        <v>0</v>
      </c>
      <c r="AC30" s="334">
        <f>AC21</f>
        <v>0</v>
      </c>
      <c r="AD30" s="334">
        <f>AD21</f>
        <v>0</v>
      </c>
    </row>
    <row r="31" spans="1:30" ht="24.95" customHeight="1" x14ac:dyDescent="0.2">
      <c r="Z31" s="333" t="str">
        <f>'Pressupost Producció TV'!B461 &amp; " " &amp;'Pressupost Producció TV'!C461</f>
        <v>10.01.12. Imprevistos</v>
      </c>
      <c r="AA31" s="334">
        <f>'Pressupost Arrencada TV'!N461</f>
        <v>0</v>
      </c>
      <c r="AB31" s="334">
        <f>'Pressupost Producció TV'!N461</f>
        <v>0</v>
      </c>
      <c r="AC31" s="334">
        <f>('Realitats Arrencada TV'!F461)</f>
        <v>0</v>
      </c>
      <c r="AD31" s="334">
        <f>('Realitats Producció TV'!F461)</f>
        <v>0</v>
      </c>
    </row>
    <row r="32" spans="1:30" ht="24.95" customHeight="1" thickBot="1" x14ac:dyDescent="0.25">
      <c r="Z32" s="333" t="s">
        <v>709</v>
      </c>
      <c r="AA32" s="334">
        <f>SUMIF('Pressupost Arrencada TV'!E450:'Pressupost Arrencada TV'!E459,"E",'Pressupost Arrencada TV'!N450:'Pressupost Arrencada TV'!N459)</f>
        <v>0</v>
      </c>
      <c r="AB32" s="334">
        <f>SUMIF('Pressupost Producció TV'!E450:'Pressupost Producció TV'!E459,"E",'Pressupost Producció TV'!N450:'Pressupost Producció TV'!N459)</f>
        <v>0</v>
      </c>
      <c r="AC32" s="334">
        <f>SUM('Realitats Arrencada TV'!F450                 : 'Realitats Arrencada TV'!F459)</f>
        <v>0</v>
      </c>
      <c r="AD32" s="334">
        <f>SUM('Realitats Producció TV'!F450                : 'Realitats Producció TV'!F459)</f>
        <v>0</v>
      </c>
    </row>
    <row r="33" spans="26:30" ht="15" x14ac:dyDescent="0.2">
      <c r="Z33" s="331" t="s">
        <v>710</v>
      </c>
      <c r="AA33" s="332">
        <f>SUM(AA30:AA32)</f>
        <v>0</v>
      </c>
      <c r="AB33" s="332">
        <f>SUM(AB30:AB32)</f>
        <v>0</v>
      </c>
      <c r="AC33" s="332">
        <f>SUM(AC30:AC32)</f>
        <v>0</v>
      </c>
      <c r="AD33" s="332">
        <f>SUM(AD30:AD32)</f>
        <v>0</v>
      </c>
    </row>
    <row r="34" spans="26:30" x14ac:dyDescent="0.2">
      <c r="Z34" s="20"/>
      <c r="AA34" s="22"/>
      <c r="AB34" s="22"/>
      <c r="AC34" s="22"/>
      <c r="AD34" s="22"/>
    </row>
    <row r="35" spans="26:30" x14ac:dyDescent="0.2">
      <c r="Z35" s="20"/>
      <c r="AA35" s="22"/>
      <c r="AB35" s="22"/>
      <c r="AC35" s="22"/>
      <c r="AD35" s="22"/>
    </row>
    <row r="36" spans="26:30" x14ac:dyDescent="0.2">
      <c r="Z36" s="20"/>
      <c r="AA36" s="22"/>
      <c r="AB36" s="22"/>
      <c r="AC36" s="22"/>
      <c r="AD36" s="22"/>
    </row>
    <row r="37" spans="26:30" x14ac:dyDescent="0.2">
      <c r="Z37" s="20"/>
      <c r="AA37" s="22"/>
      <c r="AB37" s="22"/>
      <c r="AC37" s="22"/>
      <c r="AD37" s="22"/>
    </row>
    <row r="43" spans="26:30" x14ac:dyDescent="0.2">
      <c r="Z43" s="313"/>
      <c r="AA43" s="2" t="s">
        <v>695</v>
      </c>
      <c r="AB43" s="2" t="s">
        <v>617</v>
      </c>
      <c r="AC43" s="2" t="s">
        <v>696</v>
      </c>
      <c r="AD43" s="340">
        <v>5101.2</v>
      </c>
    </row>
    <row r="44" spans="26:30" x14ac:dyDescent="0.2">
      <c r="AC44" s="2" t="s">
        <v>697</v>
      </c>
      <c r="AD44" s="314">
        <v>0.32150000000000001</v>
      </c>
    </row>
    <row r="45" spans="26:30" x14ac:dyDescent="0.2">
      <c r="AC45" s="2" t="s">
        <v>698</v>
      </c>
      <c r="AD45" s="2">
        <f>ROUNDUP(AD43*AD44,2)</f>
        <v>1640.04</v>
      </c>
    </row>
    <row r="47" spans="26:30" x14ac:dyDescent="0.2">
      <c r="AB47" s="2" t="s">
        <v>618</v>
      </c>
      <c r="AC47" s="2" t="s">
        <v>696</v>
      </c>
      <c r="AD47" s="340">
        <v>5101.2</v>
      </c>
    </row>
    <row r="48" spans="26:30" x14ac:dyDescent="0.2">
      <c r="AC48" s="2" t="s">
        <v>697</v>
      </c>
      <c r="AD48" s="320">
        <v>0.33350000000000002</v>
      </c>
    </row>
    <row r="49" spans="27:30" x14ac:dyDescent="0.2">
      <c r="AC49" s="2" t="s">
        <v>698</v>
      </c>
      <c r="AD49" s="321">
        <f>ROUNDUP(AD47*AD48,2)</f>
        <v>1701.26</v>
      </c>
    </row>
    <row r="52" spans="27:30" x14ac:dyDescent="0.2">
      <c r="AA52" s="318" t="s">
        <v>699</v>
      </c>
      <c r="AB52" s="319" t="s">
        <v>701</v>
      </c>
      <c r="AC52" s="319" t="s">
        <v>702</v>
      </c>
      <c r="AD52" s="315" t="s">
        <v>705</v>
      </c>
    </row>
    <row r="53" spans="27:30" x14ac:dyDescent="0.2">
      <c r="AA53" s="315" t="s">
        <v>700</v>
      </c>
      <c r="AB53" s="316">
        <v>5101.21</v>
      </c>
      <c r="AC53" s="316">
        <v>5611.32</v>
      </c>
      <c r="AD53" s="317">
        <v>9.5999999999999992E-3</v>
      </c>
    </row>
    <row r="54" spans="27:30" x14ac:dyDescent="0.2">
      <c r="AA54" s="315" t="s">
        <v>703</v>
      </c>
      <c r="AB54" s="316">
        <v>5611.33</v>
      </c>
      <c r="AC54" s="316">
        <v>5970.19</v>
      </c>
      <c r="AD54" s="317">
        <v>1.04E-2</v>
      </c>
    </row>
    <row r="55" spans="27:30" x14ac:dyDescent="0.2">
      <c r="AA55" s="315" t="s">
        <v>704</v>
      </c>
      <c r="AB55" s="316">
        <v>7651.81</v>
      </c>
      <c r="AC55" s="316"/>
      <c r="AD55" s="317">
        <v>1.2200000000000001E-2</v>
      </c>
    </row>
  </sheetData>
  <sheetProtection algorithmName="SHA-512" hashValue="Sa67fsbBtMeFKGjdFaVrjdrUEYQL0OO4/89aNxP/at9W/Of88at8MtcyEFpLz+Hw1LcvK6LL10WnhIPvRNW02w==" saltValue="Ajy8oVV8ZdJnY32256puPg==" spinCount="100000" sheet="1" selectLockedCells="1"/>
  <customSheetViews>
    <customSheetView guid="{B3735A95-1048-4852-A5F0-6E65EE2AE0AE}" scale="91" fitToPage="1" printArea="1">
      <selection activeCell="A3" sqref="A3:G3"/>
      <pageMargins left="0.70866141732283472" right="0.70866141732283472" top="0.74803149606299213" bottom="0.74803149606299213" header="0.31496062992125984" footer="0.31496062992125984"/>
      <pageSetup paperSize="9" scale="66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91" fitToPage="1" topLeftCell="A4">
      <selection activeCell="B19" sqref="B19"/>
      <pageMargins left="0.70866141732283472" right="0.70866141732283472" top="0.74803149606299213" bottom="0.74803149606299213" header="0.31496062992125984" footer="0.31496062992125984"/>
      <pageSetup paperSize="9" scale="66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91" fitToPage="1" topLeftCell="A4">
      <selection activeCell="B19" sqref="B19"/>
      <pageMargins left="0.70866141732283472" right="0.70866141732283472" top="0.74803149606299213" bottom="0.74803149606299213" header="0.31496062992125984" footer="0.31496062992125984"/>
      <pageSetup paperSize="9" scale="66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cale="91" fitToPage="1" printArea="1" topLeftCell="A4">
      <selection activeCell="B19" sqref="B19"/>
      <pageMargins left="0.70866141732283472" right="0.70866141732283472" top="0.74803149606299213" bottom="0.74803149606299213" header="0.31496062992125984" footer="0.31496062992125984"/>
      <pageSetup paperSize="9" scale="66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91" fitToPage="1" topLeftCell="A4">
      <selection activeCell="B19" sqref="B19"/>
      <pageMargins left="0.70866141732283472" right="0.70866141732283472" top="0.74803149606299213" bottom="0.74803149606299213" header="0.31496062992125984" footer="0.31496062992125984"/>
      <pageSetup paperSize="9" scale="66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64E0B953-B50B-43FC-8DE2-444B9310CDBC}" scale="91" fitToPage="1" topLeftCell="A4">
      <selection activeCell="B19" sqref="B19"/>
      <pageMargins left="0.70866141732283472" right="0.70866141732283472" top="0.74803149606299213" bottom="0.74803149606299213" header="0.31496062992125984" footer="0.31496062992125984"/>
      <pageSetup paperSize="9" scale="66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7">
    <mergeCell ref="A1:B1"/>
    <mergeCell ref="Y18:Y20"/>
    <mergeCell ref="Y23:Y26"/>
    <mergeCell ref="Y13:Y14"/>
    <mergeCell ref="A3:G3"/>
    <mergeCell ref="G18:G19"/>
    <mergeCell ref="C4:D4"/>
  </mergeCells>
  <phoneticPr fontId="73" type="noConversion"/>
  <conditionalFormatting sqref="C18">
    <cfRule type="cellIs" dxfId="9" priority="20" operator="greaterThan">
      <formula>$C$17 * 3%</formula>
    </cfRule>
  </conditionalFormatting>
  <conditionalFormatting sqref="D18">
    <cfRule type="cellIs" dxfId="7" priority="21" operator="greaterThan">
      <formula>$D$17 * 3%</formula>
    </cfRule>
  </conditionalFormatting>
  <conditionalFormatting sqref="E18">
    <cfRule type="cellIs" dxfId="4" priority="18" operator="greaterThan">
      <formula>$E$17*3%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7"/>
  <headerFooter>
    <oddHeader>&amp;L&amp;G</oddHeader>
    <oddFooter>&amp;L&amp;10&amp;D &amp;T&amp;C&amp;10Pàgina &amp;P de &amp;N&amp;R&amp;10&amp;F</oddFooter>
  </headerFooter>
  <drawing r:id="rId8"/>
  <legacyDrawing r:id="rId9"/>
  <legacyDrawingHF r:id="rId1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10407B6C-70C9-4693-B2A5-6CCCBB82A83F}">
            <xm:f>($C$18+$C$19)&gt;($C$17*(Portada!$I$17+0.03))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expression" priority="16" id="{DCA2B160-5216-41B3-ABCE-C04A346125A0}">
            <xm:f>($D$18+$D$19)&gt;($D$17*(Portada!$I$17+0.03))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D17:D18</xm:sqref>
        </x14:conditionalFormatting>
        <x14:conditionalFormatting xmlns:xm="http://schemas.microsoft.com/office/excel/2006/main">
          <x14:cfRule type="expression" priority="13" id="{D4C87FAA-5426-4C38-8706-D42F1E60BD64}">
            <xm:f>($D$18+$D$19)&gt;($D$17*(Portada!$I$17+0.03))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D19</xm:sqref>
        </x14:conditionalFormatting>
        <x14:conditionalFormatting xmlns:xm="http://schemas.microsoft.com/office/excel/2006/main">
          <x14:cfRule type="expression" priority="15" id="{B785C668-C663-4C6C-B636-DAC6A09EB70E}">
            <xm:f>($E$18+$E$19)&gt;($E$17*(Portada!$I$17+0.03))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E17:E18</xm:sqref>
        </x14:conditionalFormatting>
        <x14:conditionalFormatting xmlns:xm="http://schemas.microsoft.com/office/excel/2006/main">
          <x14:cfRule type="expression" priority="1" id="{53B7E050-9993-433B-B3BB-E0A6E8057674}">
            <xm:f>($E$18+$E$19)&gt;($E$17*(Portada!$I$17+0.03))</xm:f>
            <x14:dxf>
              <font>
                <color rgb="FFFF0000"/>
              </font>
              <fill>
                <patternFill>
                  <bgColor rgb="FFFFCCCC"/>
                </patternFill>
              </fill>
            </x14:dxf>
          </x14:cfRule>
          <xm:sqref>E19</xm:sqref>
        </x14:conditionalFormatting>
        <x14:conditionalFormatting xmlns:xm="http://schemas.microsoft.com/office/excel/2006/main">
          <x14:cfRule type="expression" priority="11" id="{0EBF1E79-27CA-4F20-8440-748B09982460}">
            <xm:f>($E$18+$E$19)&gt;($E$17*(Portada!$I$17+0.03))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G18:G19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3">
    <tabColor rgb="FFC00000"/>
    <pageSetUpPr autoPageBreaks="0" fitToPage="1"/>
  </sheetPr>
  <dimension ref="B1:N57"/>
  <sheetViews>
    <sheetView tabSelected="1" zoomScaleNormal="100" zoomScaleSheetLayoutView="82" workbookViewId="0">
      <selection activeCell="C3" sqref="C3:C4"/>
    </sheetView>
  </sheetViews>
  <sheetFormatPr baseColWidth="10" defaultColWidth="11.42578125" defaultRowHeight="12.75" x14ac:dyDescent="0.2"/>
  <cols>
    <col min="1" max="1" width="2" style="13" customWidth="1"/>
    <col min="2" max="2" width="5" style="13" customWidth="1"/>
    <col min="3" max="3" width="26.42578125" style="13" customWidth="1"/>
    <col min="4" max="4" width="5" style="13" customWidth="1"/>
    <col min="5" max="5" width="4.42578125" style="13" customWidth="1"/>
    <col min="6" max="6" width="36.85546875" style="13" customWidth="1"/>
    <col min="7" max="7" width="27" style="13" customWidth="1"/>
    <col min="8" max="8" width="30.85546875" style="13" customWidth="1"/>
    <col min="9" max="9" width="21.85546875" style="13" customWidth="1"/>
    <col min="10" max="10" width="3.42578125" style="13" customWidth="1"/>
    <col min="11" max="11" width="2.5703125" style="13" customWidth="1"/>
    <col min="12" max="12" width="15.5703125" style="13" customWidth="1"/>
    <col min="13" max="13" width="18.5703125" style="13" hidden="1" customWidth="1"/>
    <col min="14" max="257" width="11.42578125" style="13"/>
    <col min="258" max="258" width="2" style="13" customWidth="1"/>
    <col min="259" max="259" width="5" style="13" customWidth="1"/>
    <col min="260" max="260" width="15.85546875" style="13" customWidth="1"/>
    <col min="261" max="261" width="4.42578125" style="13" customWidth="1"/>
    <col min="262" max="262" width="22" style="13" customWidth="1"/>
    <col min="263" max="263" width="28.85546875" style="13" customWidth="1"/>
    <col min="264" max="264" width="29" style="13" customWidth="1"/>
    <col min="265" max="265" width="21.85546875" style="13" customWidth="1"/>
    <col min="266" max="266" width="5.140625" style="13" customWidth="1"/>
    <col min="267" max="267" width="11.42578125" style="13" customWidth="1"/>
    <col min="268" max="268" width="15.5703125" style="13" customWidth="1"/>
    <col min="269" max="269" width="0" style="13" hidden="1" customWidth="1"/>
    <col min="270" max="513" width="11.42578125" style="13"/>
    <col min="514" max="514" width="2" style="13" customWidth="1"/>
    <col min="515" max="515" width="5" style="13" customWidth="1"/>
    <col min="516" max="516" width="15.85546875" style="13" customWidth="1"/>
    <col min="517" max="517" width="4.42578125" style="13" customWidth="1"/>
    <col min="518" max="518" width="22" style="13" customWidth="1"/>
    <col min="519" max="519" width="28.85546875" style="13" customWidth="1"/>
    <col min="520" max="520" width="29" style="13" customWidth="1"/>
    <col min="521" max="521" width="21.85546875" style="13" customWidth="1"/>
    <col min="522" max="522" width="5.140625" style="13" customWidth="1"/>
    <col min="523" max="523" width="11.42578125" style="13" customWidth="1"/>
    <col min="524" max="524" width="15.5703125" style="13" customWidth="1"/>
    <col min="525" max="525" width="0" style="13" hidden="1" customWidth="1"/>
    <col min="526" max="769" width="11.42578125" style="13"/>
    <col min="770" max="770" width="2" style="13" customWidth="1"/>
    <col min="771" max="771" width="5" style="13" customWidth="1"/>
    <col min="772" max="772" width="15.85546875" style="13" customWidth="1"/>
    <col min="773" max="773" width="4.42578125" style="13" customWidth="1"/>
    <col min="774" max="774" width="22" style="13" customWidth="1"/>
    <col min="775" max="775" width="28.85546875" style="13" customWidth="1"/>
    <col min="776" max="776" width="29" style="13" customWidth="1"/>
    <col min="777" max="777" width="21.85546875" style="13" customWidth="1"/>
    <col min="778" max="778" width="5.140625" style="13" customWidth="1"/>
    <col min="779" max="779" width="11.42578125" style="13" customWidth="1"/>
    <col min="780" max="780" width="15.5703125" style="13" customWidth="1"/>
    <col min="781" max="781" width="0" style="13" hidden="1" customWidth="1"/>
    <col min="782" max="1025" width="11.42578125" style="13"/>
    <col min="1026" max="1026" width="2" style="13" customWidth="1"/>
    <col min="1027" max="1027" width="5" style="13" customWidth="1"/>
    <col min="1028" max="1028" width="15.85546875" style="13" customWidth="1"/>
    <col min="1029" max="1029" width="4.42578125" style="13" customWidth="1"/>
    <col min="1030" max="1030" width="22" style="13" customWidth="1"/>
    <col min="1031" max="1031" width="28.85546875" style="13" customWidth="1"/>
    <col min="1032" max="1032" width="29" style="13" customWidth="1"/>
    <col min="1033" max="1033" width="21.85546875" style="13" customWidth="1"/>
    <col min="1034" max="1034" width="5.140625" style="13" customWidth="1"/>
    <col min="1035" max="1035" width="11.42578125" style="13" customWidth="1"/>
    <col min="1036" max="1036" width="15.5703125" style="13" customWidth="1"/>
    <col min="1037" max="1037" width="0" style="13" hidden="1" customWidth="1"/>
    <col min="1038" max="1281" width="11.42578125" style="13"/>
    <col min="1282" max="1282" width="2" style="13" customWidth="1"/>
    <col min="1283" max="1283" width="5" style="13" customWidth="1"/>
    <col min="1284" max="1284" width="15.85546875" style="13" customWidth="1"/>
    <col min="1285" max="1285" width="4.42578125" style="13" customWidth="1"/>
    <col min="1286" max="1286" width="22" style="13" customWidth="1"/>
    <col min="1287" max="1287" width="28.85546875" style="13" customWidth="1"/>
    <col min="1288" max="1288" width="29" style="13" customWidth="1"/>
    <col min="1289" max="1289" width="21.85546875" style="13" customWidth="1"/>
    <col min="1290" max="1290" width="5.140625" style="13" customWidth="1"/>
    <col min="1291" max="1291" width="11.42578125" style="13" customWidth="1"/>
    <col min="1292" max="1292" width="15.5703125" style="13" customWidth="1"/>
    <col min="1293" max="1293" width="0" style="13" hidden="1" customWidth="1"/>
    <col min="1294" max="1537" width="11.42578125" style="13"/>
    <col min="1538" max="1538" width="2" style="13" customWidth="1"/>
    <col min="1539" max="1539" width="5" style="13" customWidth="1"/>
    <col min="1540" max="1540" width="15.85546875" style="13" customWidth="1"/>
    <col min="1541" max="1541" width="4.42578125" style="13" customWidth="1"/>
    <col min="1542" max="1542" width="22" style="13" customWidth="1"/>
    <col min="1543" max="1543" width="28.85546875" style="13" customWidth="1"/>
    <col min="1544" max="1544" width="29" style="13" customWidth="1"/>
    <col min="1545" max="1545" width="21.85546875" style="13" customWidth="1"/>
    <col min="1546" max="1546" width="5.140625" style="13" customWidth="1"/>
    <col min="1547" max="1547" width="11.42578125" style="13" customWidth="1"/>
    <col min="1548" max="1548" width="15.5703125" style="13" customWidth="1"/>
    <col min="1549" max="1549" width="0" style="13" hidden="1" customWidth="1"/>
    <col min="1550" max="1793" width="11.42578125" style="13"/>
    <col min="1794" max="1794" width="2" style="13" customWidth="1"/>
    <col min="1795" max="1795" width="5" style="13" customWidth="1"/>
    <col min="1796" max="1796" width="15.85546875" style="13" customWidth="1"/>
    <col min="1797" max="1797" width="4.42578125" style="13" customWidth="1"/>
    <col min="1798" max="1798" width="22" style="13" customWidth="1"/>
    <col min="1799" max="1799" width="28.85546875" style="13" customWidth="1"/>
    <col min="1800" max="1800" width="29" style="13" customWidth="1"/>
    <col min="1801" max="1801" width="21.85546875" style="13" customWidth="1"/>
    <col min="1802" max="1802" width="5.140625" style="13" customWidth="1"/>
    <col min="1803" max="1803" width="11.42578125" style="13" customWidth="1"/>
    <col min="1804" max="1804" width="15.5703125" style="13" customWidth="1"/>
    <col min="1805" max="1805" width="0" style="13" hidden="1" customWidth="1"/>
    <col min="1806" max="2049" width="11.42578125" style="13"/>
    <col min="2050" max="2050" width="2" style="13" customWidth="1"/>
    <col min="2051" max="2051" width="5" style="13" customWidth="1"/>
    <col min="2052" max="2052" width="15.85546875" style="13" customWidth="1"/>
    <col min="2053" max="2053" width="4.42578125" style="13" customWidth="1"/>
    <col min="2054" max="2054" width="22" style="13" customWidth="1"/>
    <col min="2055" max="2055" width="28.85546875" style="13" customWidth="1"/>
    <col min="2056" max="2056" width="29" style="13" customWidth="1"/>
    <col min="2057" max="2057" width="21.85546875" style="13" customWidth="1"/>
    <col min="2058" max="2058" width="5.140625" style="13" customWidth="1"/>
    <col min="2059" max="2059" width="11.42578125" style="13" customWidth="1"/>
    <col min="2060" max="2060" width="15.5703125" style="13" customWidth="1"/>
    <col min="2061" max="2061" width="0" style="13" hidden="1" customWidth="1"/>
    <col min="2062" max="2305" width="11.42578125" style="13"/>
    <col min="2306" max="2306" width="2" style="13" customWidth="1"/>
    <col min="2307" max="2307" width="5" style="13" customWidth="1"/>
    <col min="2308" max="2308" width="15.85546875" style="13" customWidth="1"/>
    <col min="2309" max="2309" width="4.42578125" style="13" customWidth="1"/>
    <col min="2310" max="2310" width="22" style="13" customWidth="1"/>
    <col min="2311" max="2311" width="28.85546875" style="13" customWidth="1"/>
    <col min="2312" max="2312" width="29" style="13" customWidth="1"/>
    <col min="2313" max="2313" width="21.85546875" style="13" customWidth="1"/>
    <col min="2314" max="2314" width="5.140625" style="13" customWidth="1"/>
    <col min="2315" max="2315" width="11.42578125" style="13" customWidth="1"/>
    <col min="2316" max="2316" width="15.5703125" style="13" customWidth="1"/>
    <col min="2317" max="2317" width="0" style="13" hidden="1" customWidth="1"/>
    <col min="2318" max="2561" width="11.42578125" style="13"/>
    <col min="2562" max="2562" width="2" style="13" customWidth="1"/>
    <col min="2563" max="2563" width="5" style="13" customWidth="1"/>
    <col min="2564" max="2564" width="15.85546875" style="13" customWidth="1"/>
    <col min="2565" max="2565" width="4.42578125" style="13" customWidth="1"/>
    <col min="2566" max="2566" width="22" style="13" customWidth="1"/>
    <col min="2567" max="2567" width="28.85546875" style="13" customWidth="1"/>
    <col min="2568" max="2568" width="29" style="13" customWidth="1"/>
    <col min="2569" max="2569" width="21.85546875" style="13" customWidth="1"/>
    <col min="2570" max="2570" width="5.140625" style="13" customWidth="1"/>
    <col min="2571" max="2571" width="11.42578125" style="13" customWidth="1"/>
    <col min="2572" max="2572" width="15.5703125" style="13" customWidth="1"/>
    <col min="2573" max="2573" width="0" style="13" hidden="1" customWidth="1"/>
    <col min="2574" max="2817" width="11.42578125" style="13"/>
    <col min="2818" max="2818" width="2" style="13" customWidth="1"/>
    <col min="2819" max="2819" width="5" style="13" customWidth="1"/>
    <col min="2820" max="2820" width="15.85546875" style="13" customWidth="1"/>
    <col min="2821" max="2821" width="4.42578125" style="13" customWidth="1"/>
    <col min="2822" max="2822" width="22" style="13" customWidth="1"/>
    <col min="2823" max="2823" width="28.85546875" style="13" customWidth="1"/>
    <col min="2824" max="2824" width="29" style="13" customWidth="1"/>
    <col min="2825" max="2825" width="21.85546875" style="13" customWidth="1"/>
    <col min="2826" max="2826" width="5.140625" style="13" customWidth="1"/>
    <col min="2827" max="2827" width="11.42578125" style="13" customWidth="1"/>
    <col min="2828" max="2828" width="15.5703125" style="13" customWidth="1"/>
    <col min="2829" max="2829" width="0" style="13" hidden="1" customWidth="1"/>
    <col min="2830" max="3073" width="11.42578125" style="13"/>
    <col min="3074" max="3074" width="2" style="13" customWidth="1"/>
    <col min="3075" max="3075" width="5" style="13" customWidth="1"/>
    <col min="3076" max="3076" width="15.85546875" style="13" customWidth="1"/>
    <col min="3077" max="3077" width="4.42578125" style="13" customWidth="1"/>
    <col min="3078" max="3078" width="22" style="13" customWidth="1"/>
    <col min="3079" max="3079" width="28.85546875" style="13" customWidth="1"/>
    <col min="3080" max="3080" width="29" style="13" customWidth="1"/>
    <col min="3081" max="3081" width="21.85546875" style="13" customWidth="1"/>
    <col min="3082" max="3082" width="5.140625" style="13" customWidth="1"/>
    <col min="3083" max="3083" width="11.42578125" style="13" customWidth="1"/>
    <col min="3084" max="3084" width="15.5703125" style="13" customWidth="1"/>
    <col min="3085" max="3085" width="0" style="13" hidden="1" customWidth="1"/>
    <col min="3086" max="3329" width="11.42578125" style="13"/>
    <col min="3330" max="3330" width="2" style="13" customWidth="1"/>
    <col min="3331" max="3331" width="5" style="13" customWidth="1"/>
    <col min="3332" max="3332" width="15.85546875" style="13" customWidth="1"/>
    <col min="3333" max="3333" width="4.42578125" style="13" customWidth="1"/>
    <col min="3334" max="3334" width="22" style="13" customWidth="1"/>
    <col min="3335" max="3335" width="28.85546875" style="13" customWidth="1"/>
    <col min="3336" max="3336" width="29" style="13" customWidth="1"/>
    <col min="3337" max="3337" width="21.85546875" style="13" customWidth="1"/>
    <col min="3338" max="3338" width="5.140625" style="13" customWidth="1"/>
    <col min="3339" max="3339" width="11.42578125" style="13" customWidth="1"/>
    <col min="3340" max="3340" width="15.5703125" style="13" customWidth="1"/>
    <col min="3341" max="3341" width="0" style="13" hidden="1" customWidth="1"/>
    <col min="3342" max="3585" width="11.42578125" style="13"/>
    <col min="3586" max="3586" width="2" style="13" customWidth="1"/>
    <col min="3587" max="3587" width="5" style="13" customWidth="1"/>
    <col min="3588" max="3588" width="15.85546875" style="13" customWidth="1"/>
    <col min="3589" max="3589" width="4.42578125" style="13" customWidth="1"/>
    <col min="3590" max="3590" width="22" style="13" customWidth="1"/>
    <col min="3591" max="3591" width="28.85546875" style="13" customWidth="1"/>
    <col min="3592" max="3592" width="29" style="13" customWidth="1"/>
    <col min="3593" max="3593" width="21.85546875" style="13" customWidth="1"/>
    <col min="3594" max="3594" width="5.140625" style="13" customWidth="1"/>
    <col min="3595" max="3595" width="11.42578125" style="13" customWidth="1"/>
    <col min="3596" max="3596" width="15.5703125" style="13" customWidth="1"/>
    <col min="3597" max="3597" width="0" style="13" hidden="1" customWidth="1"/>
    <col min="3598" max="3841" width="11.42578125" style="13"/>
    <col min="3842" max="3842" width="2" style="13" customWidth="1"/>
    <col min="3843" max="3843" width="5" style="13" customWidth="1"/>
    <col min="3844" max="3844" width="15.85546875" style="13" customWidth="1"/>
    <col min="3845" max="3845" width="4.42578125" style="13" customWidth="1"/>
    <col min="3846" max="3846" width="22" style="13" customWidth="1"/>
    <col min="3847" max="3847" width="28.85546875" style="13" customWidth="1"/>
    <col min="3848" max="3848" width="29" style="13" customWidth="1"/>
    <col min="3849" max="3849" width="21.85546875" style="13" customWidth="1"/>
    <col min="3850" max="3850" width="5.140625" style="13" customWidth="1"/>
    <col min="3851" max="3851" width="11.42578125" style="13" customWidth="1"/>
    <col min="3852" max="3852" width="15.5703125" style="13" customWidth="1"/>
    <col min="3853" max="3853" width="0" style="13" hidden="1" customWidth="1"/>
    <col min="3854" max="4097" width="11.42578125" style="13"/>
    <col min="4098" max="4098" width="2" style="13" customWidth="1"/>
    <col min="4099" max="4099" width="5" style="13" customWidth="1"/>
    <col min="4100" max="4100" width="15.85546875" style="13" customWidth="1"/>
    <col min="4101" max="4101" width="4.42578125" style="13" customWidth="1"/>
    <col min="4102" max="4102" width="22" style="13" customWidth="1"/>
    <col min="4103" max="4103" width="28.85546875" style="13" customWidth="1"/>
    <col min="4104" max="4104" width="29" style="13" customWidth="1"/>
    <col min="4105" max="4105" width="21.85546875" style="13" customWidth="1"/>
    <col min="4106" max="4106" width="5.140625" style="13" customWidth="1"/>
    <col min="4107" max="4107" width="11.42578125" style="13" customWidth="1"/>
    <col min="4108" max="4108" width="15.5703125" style="13" customWidth="1"/>
    <col min="4109" max="4109" width="0" style="13" hidden="1" customWidth="1"/>
    <col min="4110" max="4353" width="11.42578125" style="13"/>
    <col min="4354" max="4354" width="2" style="13" customWidth="1"/>
    <col min="4355" max="4355" width="5" style="13" customWidth="1"/>
    <col min="4356" max="4356" width="15.85546875" style="13" customWidth="1"/>
    <col min="4357" max="4357" width="4.42578125" style="13" customWidth="1"/>
    <col min="4358" max="4358" width="22" style="13" customWidth="1"/>
    <col min="4359" max="4359" width="28.85546875" style="13" customWidth="1"/>
    <col min="4360" max="4360" width="29" style="13" customWidth="1"/>
    <col min="4361" max="4361" width="21.85546875" style="13" customWidth="1"/>
    <col min="4362" max="4362" width="5.140625" style="13" customWidth="1"/>
    <col min="4363" max="4363" width="11.42578125" style="13" customWidth="1"/>
    <col min="4364" max="4364" width="15.5703125" style="13" customWidth="1"/>
    <col min="4365" max="4365" width="0" style="13" hidden="1" customWidth="1"/>
    <col min="4366" max="4609" width="11.42578125" style="13"/>
    <col min="4610" max="4610" width="2" style="13" customWidth="1"/>
    <col min="4611" max="4611" width="5" style="13" customWidth="1"/>
    <col min="4612" max="4612" width="15.85546875" style="13" customWidth="1"/>
    <col min="4613" max="4613" width="4.42578125" style="13" customWidth="1"/>
    <col min="4614" max="4614" width="22" style="13" customWidth="1"/>
    <col min="4615" max="4615" width="28.85546875" style="13" customWidth="1"/>
    <col min="4616" max="4616" width="29" style="13" customWidth="1"/>
    <col min="4617" max="4617" width="21.85546875" style="13" customWidth="1"/>
    <col min="4618" max="4618" width="5.140625" style="13" customWidth="1"/>
    <col min="4619" max="4619" width="11.42578125" style="13" customWidth="1"/>
    <col min="4620" max="4620" width="15.5703125" style="13" customWidth="1"/>
    <col min="4621" max="4621" width="0" style="13" hidden="1" customWidth="1"/>
    <col min="4622" max="4865" width="11.42578125" style="13"/>
    <col min="4866" max="4866" width="2" style="13" customWidth="1"/>
    <col min="4867" max="4867" width="5" style="13" customWidth="1"/>
    <col min="4868" max="4868" width="15.85546875" style="13" customWidth="1"/>
    <col min="4869" max="4869" width="4.42578125" style="13" customWidth="1"/>
    <col min="4870" max="4870" width="22" style="13" customWidth="1"/>
    <col min="4871" max="4871" width="28.85546875" style="13" customWidth="1"/>
    <col min="4872" max="4872" width="29" style="13" customWidth="1"/>
    <col min="4873" max="4873" width="21.85546875" style="13" customWidth="1"/>
    <col min="4874" max="4874" width="5.140625" style="13" customWidth="1"/>
    <col min="4875" max="4875" width="11.42578125" style="13" customWidth="1"/>
    <col min="4876" max="4876" width="15.5703125" style="13" customWidth="1"/>
    <col min="4877" max="4877" width="0" style="13" hidden="1" customWidth="1"/>
    <col min="4878" max="5121" width="11.42578125" style="13"/>
    <col min="5122" max="5122" width="2" style="13" customWidth="1"/>
    <col min="5123" max="5123" width="5" style="13" customWidth="1"/>
    <col min="5124" max="5124" width="15.85546875" style="13" customWidth="1"/>
    <col min="5125" max="5125" width="4.42578125" style="13" customWidth="1"/>
    <col min="5126" max="5126" width="22" style="13" customWidth="1"/>
    <col min="5127" max="5127" width="28.85546875" style="13" customWidth="1"/>
    <col min="5128" max="5128" width="29" style="13" customWidth="1"/>
    <col min="5129" max="5129" width="21.85546875" style="13" customWidth="1"/>
    <col min="5130" max="5130" width="5.140625" style="13" customWidth="1"/>
    <col min="5131" max="5131" width="11.42578125" style="13" customWidth="1"/>
    <col min="5132" max="5132" width="15.5703125" style="13" customWidth="1"/>
    <col min="5133" max="5133" width="0" style="13" hidden="1" customWidth="1"/>
    <col min="5134" max="5377" width="11.42578125" style="13"/>
    <col min="5378" max="5378" width="2" style="13" customWidth="1"/>
    <col min="5379" max="5379" width="5" style="13" customWidth="1"/>
    <col min="5380" max="5380" width="15.85546875" style="13" customWidth="1"/>
    <col min="5381" max="5381" width="4.42578125" style="13" customWidth="1"/>
    <col min="5382" max="5382" width="22" style="13" customWidth="1"/>
    <col min="5383" max="5383" width="28.85546875" style="13" customWidth="1"/>
    <col min="5384" max="5384" width="29" style="13" customWidth="1"/>
    <col min="5385" max="5385" width="21.85546875" style="13" customWidth="1"/>
    <col min="5386" max="5386" width="5.140625" style="13" customWidth="1"/>
    <col min="5387" max="5387" width="11.42578125" style="13" customWidth="1"/>
    <col min="5388" max="5388" width="15.5703125" style="13" customWidth="1"/>
    <col min="5389" max="5389" width="0" style="13" hidden="1" customWidth="1"/>
    <col min="5390" max="5633" width="11.42578125" style="13"/>
    <col min="5634" max="5634" width="2" style="13" customWidth="1"/>
    <col min="5635" max="5635" width="5" style="13" customWidth="1"/>
    <col min="5636" max="5636" width="15.85546875" style="13" customWidth="1"/>
    <col min="5637" max="5637" width="4.42578125" style="13" customWidth="1"/>
    <col min="5638" max="5638" width="22" style="13" customWidth="1"/>
    <col min="5639" max="5639" width="28.85546875" style="13" customWidth="1"/>
    <col min="5640" max="5640" width="29" style="13" customWidth="1"/>
    <col min="5641" max="5641" width="21.85546875" style="13" customWidth="1"/>
    <col min="5642" max="5642" width="5.140625" style="13" customWidth="1"/>
    <col min="5643" max="5643" width="11.42578125" style="13" customWidth="1"/>
    <col min="5644" max="5644" width="15.5703125" style="13" customWidth="1"/>
    <col min="5645" max="5645" width="0" style="13" hidden="1" customWidth="1"/>
    <col min="5646" max="5889" width="11.42578125" style="13"/>
    <col min="5890" max="5890" width="2" style="13" customWidth="1"/>
    <col min="5891" max="5891" width="5" style="13" customWidth="1"/>
    <col min="5892" max="5892" width="15.85546875" style="13" customWidth="1"/>
    <col min="5893" max="5893" width="4.42578125" style="13" customWidth="1"/>
    <col min="5894" max="5894" width="22" style="13" customWidth="1"/>
    <col min="5895" max="5895" width="28.85546875" style="13" customWidth="1"/>
    <col min="5896" max="5896" width="29" style="13" customWidth="1"/>
    <col min="5897" max="5897" width="21.85546875" style="13" customWidth="1"/>
    <col min="5898" max="5898" width="5.140625" style="13" customWidth="1"/>
    <col min="5899" max="5899" width="11.42578125" style="13" customWidth="1"/>
    <col min="5900" max="5900" width="15.5703125" style="13" customWidth="1"/>
    <col min="5901" max="5901" width="0" style="13" hidden="1" customWidth="1"/>
    <col min="5902" max="6145" width="11.42578125" style="13"/>
    <col min="6146" max="6146" width="2" style="13" customWidth="1"/>
    <col min="6147" max="6147" width="5" style="13" customWidth="1"/>
    <col min="6148" max="6148" width="15.85546875" style="13" customWidth="1"/>
    <col min="6149" max="6149" width="4.42578125" style="13" customWidth="1"/>
    <col min="6150" max="6150" width="22" style="13" customWidth="1"/>
    <col min="6151" max="6151" width="28.85546875" style="13" customWidth="1"/>
    <col min="6152" max="6152" width="29" style="13" customWidth="1"/>
    <col min="6153" max="6153" width="21.85546875" style="13" customWidth="1"/>
    <col min="6154" max="6154" width="5.140625" style="13" customWidth="1"/>
    <col min="6155" max="6155" width="11.42578125" style="13" customWidth="1"/>
    <col min="6156" max="6156" width="15.5703125" style="13" customWidth="1"/>
    <col min="6157" max="6157" width="0" style="13" hidden="1" customWidth="1"/>
    <col min="6158" max="6401" width="11.42578125" style="13"/>
    <col min="6402" max="6402" width="2" style="13" customWidth="1"/>
    <col min="6403" max="6403" width="5" style="13" customWidth="1"/>
    <col min="6404" max="6404" width="15.85546875" style="13" customWidth="1"/>
    <col min="6405" max="6405" width="4.42578125" style="13" customWidth="1"/>
    <col min="6406" max="6406" width="22" style="13" customWidth="1"/>
    <col min="6407" max="6407" width="28.85546875" style="13" customWidth="1"/>
    <col min="6408" max="6408" width="29" style="13" customWidth="1"/>
    <col min="6409" max="6409" width="21.85546875" style="13" customWidth="1"/>
    <col min="6410" max="6410" width="5.140625" style="13" customWidth="1"/>
    <col min="6411" max="6411" width="11.42578125" style="13" customWidth="1"/>
    <col min="6412" max="6412" width="15.5703125" style="13" customWidth="1"/>
    <col min="6413" max="6413" width="0" style="13" hidden="1" customWidth="1"/>
    <col min="6414" max="6657" width="11.42578125" style="13"/>
    <col min="6658" max="6658" width="2" style="13" customWidth="1"/>
    <col min="6659" max="6659" width="5" style="13" customWidth="1"/>
    <col min="6660" max="6660" width="15.85546875" style="13" customWidth="1"/>
    <col min="6661" max="6661" width="4.42578125" style="13" customWidth="1"/>
    <col min="6662" max="6662" width="22" style="13" customWidth="1"/>
    <col min="6663" max="6663" width="28.85546875" style="13" customWidth="1"/>
    <col min="6664" max="6664" width="29" style="13" customWidth="1"/>
    <col min="6665" max="6665" width="21.85546875" style="13" customWidth="1"/>
    <col min="6666" max="6666" width="5.140625" style="13" customWidth="1"/>
    <col min="6667" max="6667" width="11.42578125" style="13" customWidth="1"/>
    <col min="6668" max="6668" width="15.5703125" style="13" customWidth="1"/>
    <col min="6669" max="6669" width="0" style="13" hidden="1" customWidth="1"/>
    <col min="6670" max="6913" width="11.42578125" style="13"/>
    <col min="6914" max="6914" width="2" style="13" customWidth="1"/>
    <col min="6915" max="6915" width="5" style="13" customWidth="1"/>
    <col min="6916" max="6916" width="15.85546875" style="13" customWidth="1"/>
    <col min="6917" max="6917" width="4.42578125" style="13" customWidth="1"/>
    <col min="6918" max="6918" width="22" style="13" customWidth="1"/>
    <col min="6919" max="6919" width="28.85546875" style="13" customWidth="1"/>
    <col min="6920" max="6920" width="29" style="13" customWidth="1"/>
    <col min="6921" max="6921" width="21.85546875" style="13" customWidth="1"/>
    <col min="6922" max="6922" width="5.140625" style="13" customWidth="1"/>
    <col min="6923" max="6923" width="11.42578125" style="13" customWidth="1"/>
    <col min="6924" max="6924" width="15.5703125" style="13" customWidth="1"/>
    <col min="6925" max="6925" width="0" style="13" hidden="1" customWidth="1"/>
    <col min="6926" max="7169" width="11.42578125" style="13"/>
    <col min="7170" max="7170" width="2" style="13" customWidth="1"/>
    <col min="7171" max="7171" width="5" style="13" customWidth="1"/>
    <col min="7172" max="7172" width="15.85546875" style="13" customWidth="1"/>
    <col min="7173" max="7173" width="4.42578125" style="13" customWidth="1"/>
    <col min="7174" max="7174" width="22" style="13" customWidth="1"/>
    <col min="7175" max="7175" width="28.85546875" style="13" customWidth="1"/>
    <col min="7176" max="7176" width="29" style="13" customWidth="1"/>
    <col min="7177" max="7177" width="21.85546875" style="13" customWidth="1"/>
    <col min="7178" max="7178" width="5.140625" style="13" customWidth="1"/>
    <col min="7179" max="7179" width="11.42578125" style="13" customWidth="1"/>
    <col min="7180" max="7180" width="15.5703125" style="13" customWidth="1"/>
    <col min="7181" max="7181" width="0" style="13" hidden="1" customWidth="1"/>
    <col min="7182" max="7425" width="11.42578125" style="13"/>
    <col min="7426" max="7426" width="2" style="13" customWidth="1"/>
    <col min="7427" max="7427" width="5" style="13" customWidth="1"/>
    <col min="7428" max="7428" width="15.85546875" style="13" customWidth="1"/>
    <col min="7429" max="7429" width="4.42578125" style="13" customWidth="1"/>
    <col min="7430" max="7430" width="22" style="13" customWidth="1"/>
    <col min="7431" max="7431" width="28.85546875" style="13" customWidth="1"/>
    <col min="7432" max="7432" width="29" style="13" customWidth="1"/>
    <col min="7433" max="7433" width="21.85546875" style="13" customWidth="1"/>
    <col min="7434" max="7434" width="5.140625" style="13" customWidth="1"/>
    <col min="7435" max="7435" width="11.42578125" style="13" customWidth="1"/>
    <col min="7436" max="7436" width="15.5703125" style="13" customWidth="1"/>
    <col min="7437" max="7437" width="0" style="13" hidden="1" customWidth="1"/>
    <col min="7438" max="7681" width="11.42578125" style="13"/>
    <col min="7682" max="7682" width="2" style="13" customWidth="1"/>
    <col min="7683" max="7683" width="5" style="13" customWidth="1"/>
    <col min="7684" max="7684" width="15.85546875" style="13" customWidth="1"/>
    <col min="7685" max="7685" width="4.42578125" style="13" customWidth="1"/>
    <col min="7686" max="7686" width="22" style="13" customWidth="1"/>
    <col min="7687" max="7687" width="28.85546875" style="13" customWidth="1"/>
    <col min="7688" max="7688" width="29" style="13" customWidth="1"/>
    <col min="7689" max="7689" width="21.85546875" style="13" customWidth="1"/>
    <col min="7690" max="7690" width="5.140625" style="13" customWidth="1"/>
    <col min="7691" max="7691" width="11.42578125" style="13" customWidth="1"/>
    <col min="7692" max="7692" width="15.5703125" style="13" customWidth="1"/>
    <col min="7693" max="7693" width="0" style="13" hidden="1" customWidth="1"/>
    <col min="7694" max="7937" width="11.42578125" style="13"/>
    <col min="7938" max="7938" width="2" style="13" customWidth="1"/>
    <col min="7939" max="7939" width="5" style="13" customWidth="1"/>
    <col min="7940" max="7940" width="15.85546875" style="13" customWidth="1"/>
    <col min="7941" max="7941" width="4.42578125" style="13" customWidth="1"/>
    <col min="7942" max="7942" width="22" style="13" customWidth="1"/>
    <col min="7943" max="7943" width="28.85546875" style="13" customWidth="1"/>
    <col min="7944" max="7944" width="29" style="13" customWidth="1"/>
    <col min="7945" max="7945" width="21.85546875" style="13" customWidth="1"/>
    <col min="7946" max="7946" width="5.140625" style="13" customWidth="1"/>
    <col min="7947" max="7947" width="11.42578125" style="13" customWidth="1"/>
    <col min="7948" max="7948" width="15.5703125" style="13" customWidth="1"/>
    <col min="7949" max="7949" width="0" style="13" hidden="1" customWidth="1"/>
    <col min="7950" max="8193" width="11.42578125" style="13"/>
    <col min="8194" max="8194" width="2" style="13" customWidth="1"/>
    <col min="8195" max="8195" width="5" style="13" customWidth="1"/>
    <col min="8196" max="8196" width="15.85546875" style="13" customWidth="1"/>
    <col min="8197" max="8197" width="4.42578125" style="13" customWidth="1"/>
    <col min="8198" max="8198" width="22" style="13" customWidth="1"/>
    <col min="8199" max="8199" width="28.85546875" style="13" customWidth="1"/>
    <col min="8200" max="8200" width="29" style="13" customWidth="1"/>
    <col min="8201" max="8201" width="21.85546875" style="13" customWidth="1"/>
    <col min="8202" max="8202" width="5.140625" style="13" customWidth="1"/>
    <col min="8203" max="8203" width="11.42578125" style="13" customWidth="1"/>
    <col min="8204" max="8204" width="15.5703125" style="13" customWidth="1"/>
    <col min="8205" max="8205" width="0" style="13" hidden="1" customWidth="1"/>
    <col min="8206" max="8449" width="11.42578125" style="13"/>
    <col min="8450" max="8450" width="2" style="13" customWidth="1"/>
    <col min="8451" max="8451" width="5" style="13" customWidth="1"/>
    <col min="8452" max="8452" width="15.85546875" style="13" customWidth="1"/>
    <col min="8453" max="8453" width="4.42578125" style="13" customWidth="1"/>
    <col min="8454" max="8454" width="22" style="13" customWidth="1"/>
    <col min="8455" max="8455" width="28.85546875" style="13" customWidth="1"/>
    <col min="8456" max="8456" width="29" style="13" customWidth="1"/>
    <col min="8457" max="8457" width="21.85546875" style="13" customWidth="1"/>
    <col min="8458" max="8458" width="5.140625" style="13" customWidth="1"/>
    <col min="8459" max="8459" width="11.42578125" style="13" customWidth="1"/>
    <col min="8460" max="8460" width="15.5703125" style="13" customWidth="1"/>
    <col min="8461" max="8461" width="0" style="13" hidden="1" customWidth="1"/>
    <col min="8462" max="8705" width="11.42578125" style="13"/>
    <col min="8706" max="8706" width="2" style="13" customWidth="1"/>
    <col min="8707" max="8707" width="5" style="13" customWidth="1"/>
    <col min="8708" max="8708" width="15.85546875" style="13" customWidth="1"/>
    <col min="8709" max="8709" width="4.42578125" style="13" customWidth="1"/>
    <col min="8710" max="8710" width="22" style="13" customWidth="1"/>
    <col min="8711" max="8711" width="28.85546875" style="13" customWidth="1"/>
    <col min="8712" max="8712" width="29" style="13" customWidth="1"/>
    <col min="8713" max="8713" width="21.85546875" style="13" customWidth="1"/>
    <col min="8714" max="8714" width="5.140625" style="13" customWidth="1"/>
    <col min="8715" max="8715" width="11.42578125" style="13" customWidth="1"/>
    <col min="8716" max="8716" width="15.5703125" style="13" customWidth="1"/>
    <col min="8717" max="8717" width="0" style="13" hidden="1" customWidth="1"/>
    <col min="8718" max="8961" width="11.42578125" style="13"/>
    <col min="8962" max="8962" width="2" style="13" customWidth="1"/>
    <col min="8963" max="8963" width="5" style="13" customWidth="1"/>
    <col min="8964" max="8964" width="15.85546875" style="13" customWidth="1"/>
    <col min="8965" max="8965" width="4.42578125" style="13" customWidth="1"/>
    <col min="8966" max="8966" width="22" style="13" customWidth="1"/>
    <col min="8967" max="8967" width="28.85546875" style="13" customWidth="1"/>
    <col min="8968" max="8968" width="29" style="13" customWidth="1"/>
    <col min="8969" max="8969" width="21.85546875" style="13" customWidth="1"/>
    <col min="8970" max="8970" width="5.140625" style="13" customWidth="1"/>
    <col min="8971" max="8971" width="11.42578125" style="13" customWidth="1"/>
    <col min="8972" max="8972" width="15.5703125" style="13" customWidth="1"/>
    <col min="8973" max="8973" width="0" style="13" hidden="1" customWidth="1"/>
    <col min="8974" max="9217" width="11.42578125" style="13"/>
    <col min="9218" max="9218" width="2" style="13" customWidth="1"/>
    <col min="9219" max="9219" width="5" style="13" customWidth="1"/>
    <col min="9220" max="9220" width="15.85546875" style="13" customWidth="1"/>
    <col min="9221" max="9221" width="4.42578125" style="13" customWidth="1"/>
    <col min="9222" max="9222" width="22" style="13" customWidth="1"/>
    <col min="9223" max="9223" width="28.85546875" style="13" customWidth="1"/>
    <col min="9224" max="9224" width="29" style="13" customWidth="1"/>
    <col min="9225" max="9225" width="21.85546875" style="13" customWidth="1"/>
    <col min="9226" max="9226" width="5.140625" style="13" customWidth="1"/>
    <col min="9227" max="9227" width="11.42578125" style="13" customWidth="1"/>
    <col min="9228" max="9228" width="15.5703125" style="13" customWidth="1"/>
    <col min="9229" max="9229" width="0" style="13" hidden="1" customWidth="1"/>
    <col min="9230" max="9473" width="11.42578125" style="13"/>
    <col min="9474" max="9474" width="2" style="13" customWidth="1"/>
    <col min="9475" max="9475" width="5" style="13" customWidth="1"/>
    <col min="9476" max="9476" width="15.85546875" style="13" customWidth="1"/>
    <col min="9477" max="9477" width="4.42578125" style="13" customWidth="1"/>
    <col min="9478" max="9478" width="22" style="13" customWidth="1"/>
    <col min="9479" max="9479" width="28.85546875" style="13" customWidth="1"/>
    <col min="9480" max="9480" width="29" style="13" customWidth="1"/>
    <col min="9481" max="9481" width="21.85546875" style="13" customWidth="1"/>
    <col min="9482" max="9482" width="5.140625" style="13" customWidth="1"/>
    <col min="9483" max="9483" width="11.42578125" style="13" customWidth="1"/>
    <col min="9484" max="9484" width="15.5703125" style="13" customWidth="1"/>
    <col min="9485" max="9485" width="0" style="13" hidden="1" customWidth="1"/>
    <col min="9486" max="9729" width="11.42578125" style="13"/>
    <col min="9730" max="9730" width="2" style="13" customWidth="1"/>
    <col min="9731" max="9731" width="5" style="13" customWidth="1"/>
    <col min="9732" max="9732" width="15.85546875" style="13" customWidth="1"/>
    <col min="9733" max="9733" width="4.42578125" style="13" customWidth="1"/>
    <col min="9734" max="9734" width="22" style="13" customWidth="1"/>
    <col min="9735" max="9735" width="28.85546875" style="13" customWidth="1"/>
    <col min="9736" max="9736" width="29" style="13" customWidth="1"/>
    <col min="9737" max="9737" width="21.85546875" style="13" customWidth="1"/>
    <col min="9738" max="9738" width="5.140625" style="13" customWidth="1"/>
    <col min="9739" max="9739" width="11.42578125" style="13" customWidth="1"/>
    <col min="9740" max="9740" width="15.5703125" style="13" customWidth="1"/>
    <col min="9741" max="9741" width="0" style="13" hidden="1" customWidth="1"/>
    <col min="9742" max="9985" width="11.42578125" style="13"/>
    <col min="9986" max="9986" width="2" style="13" customWidth="1"/>
    <col min="9987" max="9987" width="5" style="13" customWidth="1"/>
    <col min="9988" max="9988" width="15.85546875" style="13" customWidth="1"/>
    <col min="9989" max="9989" width="4.42578125" style="13" customWidth="1"/>
    <col min="9990" max="9990" width="22" style="13" customWidth="1"/>
    <col min="9991" max="9991" width="28.85546875" style="13" customWidth="1"/>
    <col min="9992" max="9992" width="29" style="13" customWidth="1"/>
    <col min="9993" max="9993" width="21.85546875" style="13" customWidth="1"/>
    <col min="9994" max="9994" width="5.140625" style="13" customWidth="1"/>
    <col min="9995" max="9995" width="11.42578125" style="13" customWidth="1"/>
    <col min="9996" max="9996" width="15.5703125" style="13" customWidth="1"/>
    <col min="9997" max="9997" width="0" style="13" hidden="1" customWidth="1"/>
    <col min="9998" max="10241" width="11.42578125" style="13"/>
    <col min="10242" max="10242" width="2" style="13" customWidth="1"/>
    <col min="10243" max="10243" width="5" style="13" customWidth="1"/>
    <col min="10244" max="10244" width="15.85546875" style="13" customWidth="1"/>
    <col min="10245" max="10245" width="4.42578125" style="13" customWidth="1"/>
    <col min="10246" max="10246" width="22" style="13" customWidth="1"/>
    <col min="10247" max="10247" width="28.85546875" style="13" customWidth="1"/>
    <col min="10248" max="10248" width="29" style="13" customWidth="1"/>
    <col min="10249" max="10249" width="21.85546875" style="13" customWidth="1"/>
    <col min="10250" max="10250" width="5.140625" style="13" customWidth="1"/>
    <col min="10251" max="10251" width="11.42578125" style="13" customWidth="1"/>
    <col min="10252" max="10252" width="15.5703125" style="13" customWidth="1"/>
    <col min="10253" max="10253" width="0" style="13" hidden="1" customWidth="1"/>
    <col min="10254" max="10497" width="11.42578125" style="13"/>
    <col min="10498" max="10498" width="2" style="13" customWidth="1"/>
    <col min="10499" max="10499" width="5" style="13" customWidth="1"/>
    <col min="10500" max="10500" width="15.85546875" style="13" customWidth="1"/>
    <col min="10501" max="10501" width="4.42578125" style="13" customWidth="1"/>
    <col min="10502" max="10502" width="22" style="13" customWidth="1"/>
    <col min="10503" max="10503" width="28.85546875" style="13" customWidth="1"/>
    <col min="10504" max="10504" width="29" style="13" customWidth="1"/>
    <col min="10505" max="10505" width="21.85546875" style="13" customWidth="1"/>
    <col min="10506" max="10506" width="5.140625" style="13" customWidth="1"/>
    <col min="10507" max="10507" width="11.42578125" style="13" customWidth="1"/>
    <col min="10508" max="10508" width="15.5703125" style="13" customWidth="1"/>
    <col min="10509" max="10509" width="0" style="13" hidden="1" customWidth="1"/>
    <col min="10510" max="10753" width="11.42578125" style="13"/>
    <col min="10754" max="10754" width="2" style="13" customWidth="1"/>
    <col min="10755" max="10755" width="5" style="13" customWidth="1"/>
    <col min="10756" max="10756" width="15.85546875" style="13" customWidth="1"/>
    <col min="10757" max="10757" width="4.42578125" style="13" customWidth="1"/>
    <col min="10758" max="10758" width="22" style="13" customWidth="1"/>
    <col min="10759" max="10759" width="28.85546875" style="13" customWidth="1"/>
    <col min="10760" max="10760" width="29" style="13" customWidth="1"/>
    <col min="10761" max="10761" width="21.85546875" style="13" customWidth="1"/>
    <col min="10762" max="10762" width="5.140625" style="13" customWidth="1"/>
    <col min="10763" max="10763" width="11.42578125" style="13" customWidth="1"/>
    <col min="10764" max="10764" width="15.5703125" style="13" customWidth="1"/>
    <col min="10765" max="10765" width="0" style="13" hidden="1" customWidth="1"/>
    <col min="10766" max="11009" width="11.42578125" style="13"/>
    <col min="11010" max="11010" width="2" style="13" customWidth="1"/>
    <col min="11011" max="11011" width="5" style="13" customWidth="1"/>
    <col min="11012" max="11012" width="15.85546875" style="13" customWidth="1"/>
    <col min="11013" max="11013" width="4.42578125" style="13" customWidth="1"/>
    <col min="11014" max="11014" width="22" style="13" customWidth="1"/>
    <col min="11015" max="11015" width="28.85546875" style="13" customWidth="1"/>
    <col min="11016" max="11016" width="29" style="13" customWidth="1"/>
    <col min="11017" max="11017" width="21.85546875" style="13" customWidth="1"/>
    <col min="11018" max="11018" width="5.140625" style="13" customWidth="1"/>
    <col min="11019" max="11019" width="11.42578125" style="13" customWidth="1"/>
    <col min="11020" max="11020" width="15.5703125" style="13" customWidth="1"/>
    <col min="11021" max="11021" width="0" style="13" hidden="1" customWidth="1"/>
    <col min="11022" max="11265" width="11.42578125" style="13"/>
    <col min="11266" max="11266" width="2" style="13" customWidth="1"/>
    <col min="11267" max="11267" width="5" style="13" customWidth="1"/>
    <col min="11268" max="11268" width="15.85546875" style="13" customWidth="1"/>
    <col min="11269" max="11269" width="4.42578125" style="13" customWidth="1"/>
    <col min="11270" max="11270" width="22" style="13" customWidth="1"/>
    <col min="11271" max="11271" width="28.85546875" style="13" customWidth="1"/>
    <col min="11272" max="11272" width="29" style="13" customWidth="1"/>
    <col min="11273" max="11273" width="21.85546875" style="13" customWidth="1"/>
    <col min="11274" max="11274" width="5.140625" style="13" customWidth="1"/>
    <col min="11275" max="11275" width="11.42578125" style="13" customWidth="1"/>
    <col min="11276" max="11276" width="15.5703125" style="13" customWidth="1"/>
    <col min="11277" max="11277" width="0" style="13" hidden="1" customWidth="1"/>
    <col min="11278" max="11521" width="11.42578125" style="13"/>
    <col min="11522" max="11522" width="2" style="13" customWidth="1"/>
    <col min="11523" max="11523" width="5" style="13" customWidth="1"/>
    <col min="11524" max="11524" width="15.85546875" style="13" customWidth="1"/>
    <col min="11525" max="11525" width="4.42578125" style="13" customWidth="1"/>
    <col min="11526" max="11526" width="22" style="13" customWidth="1"/>
    <col min="11527" max="11527" width="28.85546875" style="13" customWidth="1"/>
    <col min="11528" max="11528" width="29" style="13" customWidth="1"/>
    <col min="11529" max="11529" width="21.85546875" style="13" customWidth="1"/>
    <col min="11530" max="11530" width="5.140625" style="13" customWidth="1"/>
    <col min="11531" max="11531" width="11.42578125" style="13" customWidth="1"/>
    <col min="11532" max="11532" width="15.5703125" style="13" customWidth="1"/>
    <col min="11533" max="11533" width="0" style="13" hidden="1" customWidth="1"/>
    <col min="11534" max="11777" width="11.42578125" style="13"/>
    <col min="11778" max="11778" width="2" style="13" customWidth="1"/>
    <col min="11779" max="11779" width="5" style="13" customWidth="1"/>
    <col min="11780" max="11780" width="15.85546875" style="13" customWidth="1"/>
    <col min="11781" max="11781" width="4.42578125" style="13" customWidth="1"/>
    <col min="11782" max="11782" width="22" style="13" customWidth="1"/>
    <col min="11783" max="11783" width="28.85546875" style="13" customWidth="1"/>
    <col min="11784" max="11784" width="29" style="13" customWidth="1"/>
    <col min="11785" max="11785" width="21.85546875" style="13" customWidth="1"/>
    <col min="11786" max="11786" width="5.140625" style="13" customWidth="1"/>
    <col min="11787" max="11787" width="11.42578125" style="13" customWidth="1"/>
    <col min="11788" max="11788" width="15.5703125" style="13" customWidth="1"/>
    <col min="11789" max="11789" width="0" style="13" hidden="1" customWidth="1"/>
    <col min="11790" max="12033" width="11.42578125" style="13"/>
    <col min="12034" max="12034" width="2" style="13" customWidth="1"/>
    <col min="12035" max="12035" width="5" style="13" customWidth="1"/>
    <col min="12036" max="12036" width="15.85546875" style="13" customWidth="1"/>
    <col min="12037" max="12037" width="4.42578125" style="13" customWidth="1"/>
    <col min="12038" max="12038" width="22" style="13" customWidth="1"/>
    <col min="12039" max="12039" width="28.85546875" style="13" customWidth="1"/>
    <col min="12040" max="12040" width="29" style="13" customWidth="1"/>
    <col min="12041" max="12041" width="21.85546875" style="13" customWidth="1"/>
    <col min="12042" max="12042" width="5.140625" style="13" customWidth="1"/>
    <col min="12043" max="12043" width="11.42578125" style="13" customWidth="1"/>
    <col min="12044" max="12044" width="15.5703125" style="13" customWidth="1"/>
    <col min="12045" max="12045" width="0" style="13" hidden="1" customWidth="1"/>
    <col min="12046" max="12289" width="11.42578125" style="13"/>
    <col min="12290" max="12290" width="2" style="13" customWidth="1"/>
    <col min="12291" max="12291" width="5" style="13" customWidth="1"/>
    <col min="12292" max="12292" width="15.85546875" style="13" customWidth="1"/>
    <col min="12293" max="12293" width="4.42578125" style="13" customWidth="1"/>
    <col min="12294" max="12294" width="22" style="13" customWidth="1"/>
    <col min="12295" max="12295" width="28.85546875" style="13" customWidth="1"/>
    <col min="12296" max="12296" width="29" style="13" customWidth="1"/>
    <col min="12297" max="12297" width="21.85546875" style="13" customWidth="1"/>
    <col min="12298" max="12298" width="5.140625" style="13" customWidth="1"/>
    <col min="12299" max="12299" width="11.42578125" style="13" customWidth="1"/>
    <col min="12300" max="12300" width="15.5703125" style="13" customWidth="1"/>
    <col min="12301" max="12301" width="0" style="13" hidden="1" customWidth="1"/>
    <col min="12302" max="12545" width="11.42578125" style="13"/>
    <col min="12546" max="12546" width="2" style="13" customWidth="1"/>
    <col min="12547" max="12547" width="5" style="13" customWidth="1"/>
    <col min="12548" max="12548" width="15.85546875" style="13" customWidth="1"/>
    <col min="12549" max="12549" width="4.42578125" style="13" customWidth="1"/>
    <col min="12550" max="12550" width="22" style="13" customWidth="1"/>
    <col min="12551" max="12551" width="28.85546875" style="13" customWidth="1"/>
    <col min="12552" max="12552" width="29" style="13" customWidth="1"/>
    <col min="12553" max="12553" width="21.85546875" style="13" customWidth="1"/>
    <col min="12554" max="12554" width="5.140625" style="13" customWidth="1"/>
    <col min="12555" max="12555" width="11.42578125" style="13" customWidth="1"/>
    <col min="12556" max="12556" width="15.5703125" style="13" customWidth="1"/>
    <col min="12557" max="12557" width="0" style="13" hidden="1" customWidth="1"/>
    <col min="12558" max="12801" width="11.42578125" style="13"/>
    <col min="12802" max="12802" width="2" style="13" customWidth="1"/>
    <col min="12803" max="12803" width="5" style="13" customWidth="1"/>
    <col min="12804" max="12804" width="15.85546875" style="13" customWidth="1"/>
    <col min="12805" max="12805" width="4.42578125" style="13" customWidth="1"/>
    <col min="12806" max="12806" width="22" style="13" customWidth="1"/>
    <col min="12807" max="12807" width="28.85546875" style="13" customWidth="1"/>
    <col min="12808" max="12808" width="29" style="13" customWidth="1"/>
    <col min="12809" max="12809" width="21.85546875" style="13" customWidth="1"/>
    <col min="12810" max="12810" width="5.140625" style="13" customWidth="1"/>
    <col min="12811" max="12811" width="11.42578125" style="13" customWidth="1"/>
    <col min="12812" max="12812" width="15.5703125" style="13" customWidth="1"/>
    <col min="12813" max="12813" width="0" style="13" hidden="1" customWidth="1"/>
    <col min="12814" max="13057" width="11.42578125" style="13"/>
    <col min="13058" max="13058" width="2" style="13" customWidth="1"/>
    <col min="13059" max="13059" width="5" style="13" customWidth="1"/>
    <col min="13060" max="13060" width="15.85546875" style="13" customWidth="1"/>
    <col min="13061" max="13061" width="4.42578125" style="13" customWidth="1"/>
    <col min="13062" max="13062" width="22" style="13" customWidth="1"/>
    <col min="13063" max="13063" width="28.85546875" style="13" customWidth="1"/>
    <col min="13064" max="13064" width="29" style="13" customWidth="1"/>
    <col min="13065" max="13065" width="21.85546875" style="13" customWidth="1"/>
    <col min="13066" max="13066" width="5.140625" style="13" customWidth="1"/>
    <col min="13067" max="13067" width="11.42578125" style="13" customWidth="1"/>
    <col min="13068" max="13068" width="15.5703125" style="13" customWidth="1"/>
    <col min="13069" max="13069" width="0" style="13" hidden="1" customWidth="1"/>
    <col min="13070" max="13313" width="11.42578125" style="13"/>
    <col min="13314" max="13314" width="2" style="13" customWidth="1"/>
    <col min="13315" max="13315" width="5" style="13" customWidth="1"/>
    <col min="13316" max="13316" width="15.85546875" style="13" customWidth="1"/>
    <col min="13317" max="13317" width="4.42578125" style="13" customWidth="1"/>
    <col min="13318" max="13318" width="22" style="13" customWidth="1"/>
    <col min="13319" max="13319" width="28.85546875" style="13" customWidth="1"/>
    <col min="13320" max="13320" width="29" style="13" customWidth="1"/>
    <col min="13321" max="13321" width="21.85546875" style="13" customWidth="1"/>
    <col min="13322" max="13322" width="5.140625" style="13" customWidth="1"/>
    <col min="13323" max="13323" width="11.42578125" style="13" customWidth="1"/>
    <col min="13324" max="13324" width="15.5703125" style="13" customWidth="1"/>
    <col min="13325" max="13325" width="0" style="13" hidden="1" customWidth="1"/>
    <col min="13326" max="13569" width="11.42578125" style="13"/>
    <col min="13570" max="13570" width="2" style="13" customWidth="1"/>
    <col min="13571" max="13571" width="5" style="13" customWidth="1"/>
    <col min="13572" max="13572" width="15.85546875" style="13" customWidth="1"/>
    <col min="13573" max="13573" width="4.42578125" style="13" customWidth="1"/>
    <col min="13574" max="13574" width="22" style="13" customWidth="1"/>
    <col min="13575" max="13575" width="28.85546875" style="13" customWidth="1"/>
    <col min="13576" max="13576" width="29" style="13" customWidth="1"/>
    <col min="13577" max="13577" width="21.85546875" style="13" customWidth="1"/>
    <col min="13578" max="13578" width="5.140625" style="13" customWidth="1"/>
    <col min="13579" max="13579" width="11.42578125" style="13" customWidth="1"/>
    <col min="13580" max="13580" width="15.5703125" style="13" customWidth="1"/>
    <col min="13581" max="13581" width="0" style="13" hidden="1" customWidth="1"/>
    <col min="13582" max="13825" width="11.42578125" style="13"/>
    <col min="13826" max="13826" width="2" style="13" customWidth="1"/>
    <col min="13827" max="13827" width="5" style="13" customWidth="1"/>
    <col min="13828" max="13828" width="15.85546875" style="13" customWidth="1"/>
    <col min="13829" max="13829" width="4.42578125" style="13" customWidth="1"/>
    <col min="13830" max="13830" width="22" style="13" customWidth="1"/>
    <col min="13831" max="13831" width="28.85546875" style="13" customWidth="1"/>
    <col min="13832" max="13832" width="29" style="13" customWidth="1"/>
    <col min="13833" max="13833" width="21.85546875" style="13" customWidth="1"/>
    <col min="13834" max="13834" width="5.140625" style="13" customWidth="1"/>
    <col min="13835" max="13835" width="11.42578125" style="13" customWidth="1"/>
    <col min="13836" max="13836" width="15.5703125" style="13" customWidth="1"/>
    <col min="13837" max="13837" width="0" style="13" hidden="1" customWidth="1"/>
    <col min="13838" max="14081" width="11.42578125" style="13"/>
    <col min="14082" max="14082" width="2" style="13" customWidth="1"/>
    <col min="14083" max="14083" width="5" style="13" customWidth="1"/>
    <col min="14084" max="14084" width="15.85546875" style="13" customWidth="1"/>
    <col min="14085" max="14085" width="4.42578125" style="13" customWidth="1"/>
    <col min="14086" max="14086" width="22" style="13" customWidth="1"/>
    <col min="14087" max="14087" width="28.85546875" style="13" customWidth="1"/>
    <col min="14088" max="14088" width="29" style="13" customWidth="1"/>
    <col min="14089" max="14089" width="21.85546875" style="13" customWidth="1"/>
    <col min="14090" max="14090" width="5.140625" style="13" customWidth="1"/>
    <col min="14091" max="14091" width="11.42578125" style="13" customWidth="1"/>
    <col min="14092" max="14092" width="15.5703125" style="13" customWidth="1"/>
    <col min="14093" max="14093" width="0" style="13" hidden="1" customWidth="1"/>
    <col min="14094" max="14337" width="11.42578125" style="13"/>
    <col min="14338" max="14338" width="2" style="13" customWidth="1"/>
    <col min="14339" max="14339" width="5" style="13" customWidth="1"/>
    <col min="14340" max="14340" width="15.85546875" style="13" customWidth="1"/>
    <col min="14341" max="14341" width="4.42578125" style="13" customWidth="1"/>
    <col min="14342" max="14342" width="22" style="13" customWidth="1"/>
    <col min="14343" max="14343" width="28.85546875" style="13" customWidth="1"/>
    <col min="14344" max="14344" width="29" style="13" customWidth="1"/>
    <col min="14345" max="14345" width="21.85546875" style="13" customWidth="1"/>
    <col min="14346" max="14346" width="5.140625" style="13" customWidth="1"/>
    <col min="14347" max="14347" width="11.42578125" style="13" customWidth="1"/>
    <col min="14348" max="14348" width="15.5703125" style="13" customWidth="1"/>
    <col min="14349" max="14349" width="0" style="13" hidden="1" customWidth="1"/>
    <col min="14350" max="14593" width="11.42578125" style="13"/>
    <col min="14594" max="14594" width="2" style="13" customWidth="1"/>
    <col min="14595" max="14595" width="5" style="13" customWidth="1"/>
    <col min="14596" max="14596" width="15.85546875" style="13" customWidth="1"/>
    <col min="14597" max="14597" width="4.42578125" style="13" customWidth="1"/>
    <col min="14598" max="14598" width="22" style="13" customWidth="1"/>
    <col min="14599" max="14599" width="28.85546875" style="13" customWidth="1"/>
    <col min="14600" max="14600" width="29" style="13" customWidth="1"/>
    <col min="14601" max="14601" width="21.85546875" style="13" customWidth="1"/>
    <col min="14602" max="14602" width="5.140625" style="13" customWidth="1"/>
    <col min="14603" max="14603" width="11.42578125" style="13" customWidth="1"/>
    <col min="14604" max="14604" width="15.5703125" style="13" customWidth="1"/>
    <col min="14605" max="14605" width="0" style="13" hidden="1" customWidth="1"/>
    <col min="14606" max="14849" width="11.42578125" style="13"/>
    <col min="14850" max="14850" width="2" style="13" customWidth="1"/>
    <col min="14851" max="14851" width="5" style="13" customWidth="1"/>
    <col min="14852" max="14852" width="15.85546875" style="13" customWidth="1"/>
    <col min="14853" max="14853" width="4.42578125" style="13" customWidth="1"/>
    <col min="14854" max="14854" width="22" style="13" customWidth="1"/>
    <col min="14855" max="14855" width="28.85546875" style="13" customWidth="1"/>
    <col min="14856" max="14856" width="29" style="13" customWidth="1"/>
    <col min="14857" max="14857" width="21.85546875" style="13" customWidth="1"/>
    <col min="14858" max="14858" width="5.140625" style="13" customWidth="1"/>
    <col min="14859" max="14859" width="11.42578125" style="13" customWidth="1"/>
    <col min="14860" max="14860" width="15.5703125" style="13" customWidth="1"/>
    <col min="14861" max="14861" width="0" style="13" hidden="1" customWidth="1"/>
    <col min="14862" max="15105" width="11.42578125" style="13"/>
    <col min="15106" max="15106" width="2" style="13" customWidth="1"/>
    <col min="15107" max="15107" width="5" style="13" customWidth="1"/>
    <col min="15108" max="15108" width="15.85546875" style="13" customWidth="1"/>
    <col min="15109" max="15109" width="4.42578125" style="13" customWidth="1"/>
    <col min="15110" max="15110" width="22" style="13" customWidth="1"/>
    <col min="15111" max="15111" width="28.85546875" style="13" customWidth="1"/>
    <col min="15112" max="15112" width="29" style="13" customWidth="1"/>
    <col min="15113" max="15113" width="21.85546875" style="13" customWidth="1"/>
    <col min="15114" max="15114" width="5.140625" style="13" customWidth="1"/>
    <col min="15115" max="15115" width="11.42578125" style="13" customWidth="1"/>
    <col min="15116" max="15116" width="15.5703125" style="13" customWidth="1"/>
    <col min="15117" max="15117" width="0" style="13" hidden="1" customWidth="1"/>
    <col min="15118" max="15361" width="11.42578125" style="13"/>
    <col min="15362" max="15362" width="2" style="13" customWidth="1"/>
    <col min="15363" max="15363" width="5" style="13" customWidth="1"/>
    <col min="15364" max="15364" width="15.85546875" style="13" customWidth="1"/>
    <col min="15365" max="15365" width="4.42578125" style="13" customWidth="1"/>
    <col min="15366" max="15366" width="22" style="13" customWidth="1"/>
    <col min="15367" max="15367" width="28.85546875" style="13" customWidth="1"/>
    <col min="15368" max="15368" width="29" style="13" customWidth="1"/>
    <col min="15369" max="15369" width="21.85546875" style="13" customWidth="1"/>
    <col min="15370" max="15370" width="5.140625" style="13" customWidth="1"/>
    <col min="15371" max="15371" width="11.42578125" style="13" customWidth="1"/>
    <col min="15372" max="15372" width="15.5703125" style="13" customWidth="1"/>
    <col min="15373" max="15373" width="0" style="13" hidden="1" customWidth="1"/>
    <col min="15374" max="15617" width="11.42578125" style="13"/>
    <col min="15618" max="15618" width="2" style="13" customWidth="1"/>
    <col min="15619" max="15619" width="5" style="13" customWidth="1"/>
    <col min="15620" max="15620" width="15.85546875" style="13" customWidth="1"/>
    <col min="15621" max="15621" width="4.42578125" style="13" customWidth="1"/>
    <col min="15622" max="15622" width="22" style="13" customWidth="1"/>
    <col min="15623" max="15623" width="28.85546875" style="13" customWidth="1"/>
    <col min="15624" max="15624" width="29" style="13" customWidth="1"/>
    <col min="15625" max="15625" width="21.85546875" style="13" customWidth="1"/>
    <col min="15626" max="15626" width="5.140625" style="13" customWidth="1"/>
    <col min="15627" max="15627" width="11.42578125" style="13" customWidth="1"/>
    <col min="15628" max="15628" width="15.5703125" style="13" customWidth="1"/>
    <col min="15629" max="15629" width="0" style="13" hidden="1" customWidth="1"/>
    <col min="15630" max="15873" width="11.42578125" style="13"/>
    <col min="15874" max="15874" width="2" style="13" customWidth="1"/>
    <col min="15875" max="15875" width="5" style="13" customWidth="1"/>
    <col min="15876" max="15876" width="15.85546875" style="13" customWidth="1"/>
    <col min="15877" max="15877" width="4.42578125" style="13" customWidth="1"/>
    <col min="15878" max="15878" width="22" style="13" customWidth="1"/>
    <col min="15879" max="15879" width="28.85546875" style="13" customWidth="1"/>
    <col min="15880" max="15880" width="29" style="13" customWidth="1"/>
    <col min="15881" max="15881" width="21.85546875" style="13" customWidth="1"/>
    <col min="15882" max="15882" width="5.140625" style="13" customWidth="1"/>
    <col min="15883" max="15883" width="11.42578125" style="13" customWidth="1"/>
    <col min="15884" max="15884" width="15.5703125" style="13" customWidth="1"/>
    <col min="15885" max="15885" width="0" style="13" hidden="1" customWidth="1"/>
    <col min="15886" max="16129" width="11.42578125" style="13"/>
    <col min="16130" max="16130" width="2" style="13" customWidth="1"/>
    <col min="16131" max="16131" width="5" style="13" customWidth="1"/>
    <col min="16132" max="16132" width="15.85546875" style="13" customWidth="1"/>
    <col min="16133" max="16133" width="4.42578125" style="13" customWidth="1"/>
    <col min="16134" max="16134" width="22" style="13" customWidth="1"/>
    <col min="16135" max="16135" width="28.85546875" style="13" customWidth="1"/>
    <col min="16136" max="16136" width="29" style="13" customWidth="1"/>
    <col min="16137" max="16137" width="21.85546875" style="13" customWidth="1"/>
    <col min="16138" max="16138" width="5.140625" style="13" customWidth="1"/>
    <col min="16139" max="16139" width="11.42578125" style="13" customWidth="1"/>
    <col min="16140" max="16140" width="15.5703125" style="13" customWidth="1"/>
    <col min="16141" max="16141" width="0" style="13" hidden="1" customWidth="1"/>
    <col min="16142" max="16384" width="11.42578125" style="13"/>
  </cols>
  <sheetData>
    <row r="1" spans="2:14" ht="32.25" thickBot="1" x14ac:dyDescent="0.25">
      <c r="B1" s="357" t="s">
        <v>719</v>
      </c>
      <c r="C1" s="357"/>
      <c r="D1" s="357"/>
      <c r="E1" s="357"/>
      <c r="F1" s="357"/>
    </row>
    <row r="2" spans="2:14" ht="15.75" customHeight="1" thickBot="1" x14ac:dyDescent="0.25">
      <c r="B2" s="72"/>
      <c r="C2" s="73"/>
      <c r="D2" s="73"/>
      <c r="E2" s="73"/>
      <c r="F2" s="73"/>
      <c r="G2" s="73"/>
      <c r="H2" s="73"/>
      <c r="I2" s="363" t="s">
        <v>229</v>
      </c>
      <c r="J2" s="364"/>
    </row>
    <row r="3" spans="2:14" ht="28.5" customHeight="1" thickBot="1" x14ac:dyDescent="0.25">
      <c r="B3" s="74"/>
      <c r="C3" s="361"/>
      <c r="D3" s="75"/>
      <c r="F3" s="371" t="s">
        <v>210</v>
      </c>
      <c r="G3" s="371"/>
      <c r="H3" s="371"/>
      <c r="I3" s="365"/>
      <c r="J3" s="366"/>
    </row>
    <row r="4" spans="2:14" ht="21" thickBot="1" x14ac:dyDescent="0.25">
      <c r="B4" s="74"/>
      <c r="C4" s="362"/>
      <c r="D4" s="75"/>
      <c r="E4" s="14"/>
      <c r="F4" s="14"/>
      <c r="G4" s="14"/>
      <c r="H4" s="14"/>
      <c r="I4" s="14"/>
      <c r="J4" s="76"/>
      <c r="M4" s="15"/>
    </row>
    <row r="5" spans="2:14" ht="33.75" customHeight="1" thickBot="1" x14ac:dyDescent="0.45">
      <c r="B5" s="74"/>
      <c r="C5" s="77"/>
      <c r="D5" s="77"/>
      <c r="F5" s="131" t="s">
        <v>212</v>
      </c>
      <c r="G5" s="372"/>
      <c r="H5" s="373"/>
      <c r="J5" s="76"/>
      <c r="M5" s="15" t="s">
        <v>213</v>
      </c>
    </row>
    <row r="6" spans="2:14" ht="15.75" x14ac:dyDescent="0.25">
      <c r="B6" s="74"/>
      <c r="C6" s="374" t="s">
        <v>228</v>
      </c>
      <c r="D6" s="375"/>
      <c r="E6" s="376"/>
      <c r="F6" s="87"/>
      <c r="G6" s="79"/>
      <c r="J6" s="76"/>
      <c r="M6" s="15" t="s">
        <v>214</v>
      </c>
    </row>
    <row r="7" spans="2:14" ht="18.75" x14ac:dyDescent="0.3">
      <c r="B7" s="74"/>
      <c r="C7" s="377"/>
      <c r="D7" s="378"/>
      <c r="E7" s="379"/>
      <c r="F7" s="131" t="s">
        <v>215</v>
      </c>
      <c r="G7" s="367"/>
      <c r="H7" s="368"/>
      <c r="I7" s="78"/>
      <c r="J7" s="76"/>
      <c r="M7" s="15" t="s">
        <v>216</v>
      </c>
    </row>
    <row r="8" spans="2:14" ht="18" x14ac:dyDescent="0.25">
      <c r="B8" s="74"/>
      <c r="C8" s="377"/>
      <c r="D8" s="378"/>
      <c r="E8" s="379"/>
      <c r="F8" s="131" t="s">
        <v>217</v>
      </c>
      <c r="G8" s="369"/>
      <c r="H8" s="370"/>
      <c r="I8" s="78"/>
      <c r="J8" s="76"/>
      <c r="M8" s="15" t="s">
        <v>218</v>
      </c>
    </row>
    <row r="9" spans="2:14" ht="18" x14ac:dyDescent="0.25">
      <c r="B9" s="74"/>
      <c r="C9" s="377"/>
      <c r="D9" s="378"/>
      <c r="E9" s="379"/>
      <c r="F9" s="131" t="s">
        <v>219</v>
      </c>
      <c r="G9" s="369"/>
      <c r="H9" s="370"/>
      <c r="I9" s="78"/>
      <c r="J9" s="76"/>
      <c r="M9" s="15" t="s">
        <v>626</v>
      </c>
    </row>
    <row r="10" spans="2:14" ht="18" x14ac:dyDescent="0.25">
      <c r="B10" s="74"/>
      <c r="C10" s="377"/>
      <c r="D10" s="378"/>
      <c r="E10" s="379"/>
      <c r="F10" s="131" t="s">
        <v>220</v>
      </c>
      <c r="G10" s="369"/>
      <c r="H10" s="370"/>
      <c r="I10" s="78"/>
      <c r="J10" s="76"/>
      <c r="M10" s="15"/>
    </row>
    <row r="11" spans="2:14" ht="18.75" thickBot="1" x14ac:dyDescent="0.3">
      <c r="B11" s="74"/>
      <c r="C11" s="380"/>
      <c r="D11" s="381"/>
      <c r="E11" s="382"/>
      <c r="F11" s="78"/>
      <c r="G11" s="80"/>
      <c r="H11" s="78"/>
      <c r="I11" s="78"/>
      <c r="J11" s="76"/>
      <c r="M11" s="15"/>
    </row>
    <row r="12" spans="2:14" ht="29.25" customHeight="1" thickBot="1" x14ac:dyDescent="0.25">
      <c r="B12" s="74"/>
      <c r="H12" s="222" t="s">
        <v>667</v>
      </c>
      <c r="I12" s="223">
        <f ca="1">Resum!C21</f>
        <v>0</v>
      </c>
      <c r="J12" s="76"/>
    </row>
    <row r="13" spans="2:14" ht="29.25" customHeight="1" thickBot="1" x14ac:dyDescent="0.3">
      <c r="B13" s="74"/>
      <c r="C13" s="322" t="s">
        <v>707</v>
      </c>
      <c r="D13" s="78"/>
      <c r="E13" s="78"/>
      <c r="F13" s="81">
        <v>2</v>
      </c>
      <c r="G13" s="324"/>
      <c r="H13" s="222" t="s">
        <v>666</v>
      </c>
      <c r="I13" s="223">
        <f ca="1">Resum!D21</f>
        <v>0</v>
      </c>
      <c r="J13" s="76"/>
    </row>
    <row r="14" spans="2:14" ht="27.75" customHeight="1" thickBot="1" x14ac:dyDescent="0.35">
      <c r="B14" s="74"/>
      <c r="C14" s="112" t="s">
        <v>634</v>
      </c>
      <c r="D14" s="78"/>
      <c r="E14" s="78"/>
      <c r="F14" s="18">
        <v>1</v>
      </c>
      <c r="H14" s="311" t="s">
        <v>645</v>
      </c>
      <c r="I14" s="312">
        <f ca="1">I12+I13</f>
        <v>0</v>
      </c>
      <c r="J14" s="76"/>
    </row>
    <row r="15" spans="2:14" ht="27" customHeight="1" thickBot="1" x14ac:dyDescent="0.35">
      <c r="B15" s="74"/>
      <c r="C15" s="78" t="s">
        <v>224</v>
      </c>
      <c r="D15" s="78"/>
      <c r="E15" s="78"/>
      <c r="F15" s="18">
        <v>1</v>
      </c>
      <c r="H15" s="222" t="s">
        <v>637</v>
      </c>
      <c r="I15" s="223">
        <f ca="1">I13/F15</f>
        <v>0</v>
      </c>
      <c r="J15" s="76"/>
      <c r="N15" s="16"/>
    </row>
    <row r="16" spans="2:14" ht="24" customHeight="1" thickBot="1" x14ac:dyDescent="0.35">
      <c r="B16" s="74"/>
      <c r="C16" s="78" t="s">
        <v>633</v>
      </c>
      <c r="D16" s="78"/>
      <c r="E16" s="78"/>
      <c r="F16" s="18"/>
      <c r="H16" s="222" t="s">
        <v>636</v>
      </c>
      <c r="I16" s="223">
        <f ca="1">I14/F15</f>
        <v>0</v>
      </c>
      <c r="J16" s="76"/>
      <c r="M16" s="13" t="s">
        <v>627</v>
      </c>
      <c r="N16" s="16"/>
    </row>
    <row r="17" spans="2:13" ht="18.75" thickBot="1" x14ac:dyDescent="0.3">
      <c r="B17" s="74"/>
      <c r="C17" s="78" t="s">
        <v>223</v>
      </c>
      <c r="D17" s="78"/>
      <c r="E17" s="78"/>
      <c r="F17" s="17"/>
      <c r="G17" s="78"/>
      <c r="H17" s="224" t="s">
        <v>646</v>
      </c>
      <c r="I17" s="323">
        <f>IF($G$31=1,10%,8%)</f>
        <v>0.1</v>
      </c>
      <c r="J17" s="82"/>
      <c r="M17" s="13" t="s">
        <v>628</v>
      </c>
    </row>
    <row r="18" spans="2:13" ht="18.75" thickBot="1" x14ac:dyDescent="0.3">
      <c r="B18" s="74"/>
      <c r="C18" s="78" t="s">
        <v>221</v>
      </c>
      <c r="D18" s="78"/>
      <c r="E18" s="78"/>
      <c r="F18" s="103"/>
      <c r="G18" s="78"/>
      <c r="H18" s="225" t="s">
        <v>688</v>
      </c>
      <c r="I18" s="226">
        <f ca="1">Resum!C19+Resum!D19</f>
        <v>0</v>
      </c>
      <c r="J18" s="76"/>
      <c r="M18" s="13" t="s">
        <v>629</v>
      </c>
    </row>
    <row r="19" spans="2:13" ht="18.75" thickBot="1" x14ac:dyDescent="0.3">
      <c r="B19" s="74"/>
      <c r="E19" s="83"/>
      <c r="F19" s="78"/>
      <c r="H19" s="235"/>
      <c r="I19" s="236"/>
      <c r="J19" s="76"/>
      <c r="M19" s="13" t="s">
        <v>630</v>
      </c>
    </row>
    <row r="20" spans="2:13" ht="18" x14ac:dyDescent="0.25">
      <c r="B20" s="74"/>
      <c r="C20" s="360" t="s">
        <v>225</v>
      </c>
      <c r="D20" s="85"/>
      <c r="E20" s="83"/>
      <c r="F20" s="213" t="s">
        <v>226</v>
      </c>
      <c r="G20" s="219"/>
      <c r="H20" s="227" t="s">
        <v>232</v>
      </c>
      <c r="I20" s="228" t="e">
        <f ca="1">(I12 + I13)/(F15*F16)</f>
        <v>#DIV/0!</v>
      </c>
      <c r="J20" s="76"/>
      <c r="M20" s="13" t="s">
        <v>222</v>
      </c>
    </row>
    <row r="21" spans="2:13" ht="18" x14ac:dyDescent="0.25">
      <c r="B21" s="74"/>
      <c r="C21" s="360"/>
      <c r="D21" s="85"/>
      <c r="E21" s="83"/>
      <c r="F21" s="214" t="s">
        <v>73</v>
      </c>
      <c r="G21" s="220"/>
      <c r="H21" s="238" t="s">
        <v>574</v>
      </c>
      <c r="I21" s="237" t="e">
        <f ca="1">((I12 +I13)/(F15*F16)) * 60</f>
        <v>#DIV/0!</v>
      </c>
      <c r="J21" s="76"/>
      <c r="M21" s="109" t="s">
        <v>631</v>
      </c>
    </row>
    <row r="22" spans="2:13" ht="15.75" customHeight="1" thickBot="1" x14ac:dyDescent="0.3">
      <c r="B22" s="74"/>
      <c r="C22" s="360"/>
      <c r="D22" s="85"/>
      <c r="E22" s="83"/>
      <c r="F22" s="215" t="s">
        <v>227</v>
      </c>
      <c r="G22" s="221"/>
      <c r="H22" s="229" t="s">
        <v>638</v>
      </c>
      <c r="I22" s="230"/>
      <c r="J22" s="76"/>
      <c r="M22" s="16" t="s">
        <v>647</v>
      </c>
    </row>
    <row r="23" spans="2:13" ht="15.75" customHeight="1" x14ac:dyDescent="0.25">
      <c r="B23" s="74"/>
      <c r="E23" s="83"/>
      <c r="F23" s="111"/>
      <c r="G23" s="14"/>
      <c r="I23" s="84"/>
      <c r="J23" s="76"/>
      <c r="M23" s="13" t="s">
        <v>632</v>
      </c>
    </row>
    <row r="24" spans="2:13" ht="18.75" customHeight="1" thickBot="1" x14ac:dyDescent="0.85">
      <c r="B24" s="74"/>
      <c r="E24" s="83"/>
      <c r="F24" s="216" t="s">
        <v>665</v>
      </c>
      <c r="G24" s="86"/>
      <c r="J24" s="76"/>
      <c r="M24" s="79"/>
    </row>
    <row r="25" spans="2:13" ht="20.25" customHeight="1" thickBot="1" x14ac:dyDescent="0.3">
      <c r="B25" s="74"/>
      <c r="C25" s="222" t="s">
        <v>687</v>
      </c>
      <c r="D25" s="358">
        <f ca="1">(Resum!E17 + Resum!E20)</f>
        <v>0</v>
      </c>
      <c r="E25" s="358"/>
      <c r="F25" s="359"/>
      <c r="J25" s="76"/>
      <c r="M25" s="79"/>
    </row>
    <row r="26" spans="2:13" ht="13.5" thickBot="1" x14ac:dyDescent="0.25">
      <c r="B26" s="74"/>
      <c r="J26" s="76"/>
    </row>
    <row r="27" spans="2:13" ht="15.75" x14ac:dyDescent="0.2">
      <c r="B27" s="74"/>
      <c r="H27" s="231" t="s">
        <v>230</v>
      </c>
      <c r="I27" s="232"/>
      <c r="J27" s="76"/>
    </row>
    <row r="28" spans="2:13" ht="16.5" thickBot="1" x14ac:dyDescent="0.25">
      <c r="B28" s="74"/>
      <c r="H28" s="233" t="s">
        <v>231</v>
      </c>
      <c r="I28" s="234"/>
      <c r="J28" s="76"/>
    </row>
    <row r="29" spans="2:13" x14ac:dyDescent="0.2">
      <c r="B29" s="88"/>
      <c r="C29" s="89"/>
      <c r="D29" s="89"/>
      <c r="E29" s="89"/>
      <c r="F29" s="89"/>
      <c r="G29" s="89"/>
      <c r="H29" s="90"/>
      <c r="I29" s="91"/>
      <c r="J29" s="218"/>
    </row>
    <row r="30" spans="2:13" ht="18" hidden="1" x14ac:dyDescent="0.25">
      <c r="F30" s="308"/>
    </row>
    <row r="31" spans="2:13" ht="18" hidden="1" x14ac:dyDescent="0.25">
      <c r="F31" s="308" t="s">
        <v>706</v>
      </c>
      <c r="G31" s="325">
        <v>1</v>
      </c>
    </row>
    <row r="32" spans="2:13" ht="18" hidden="1" x14ac:dyDescent="0.25">
      <c r="F32" s="308" t="s">
        <v>712</v>
      </c>
    </row>
    <row r="33" spans="6:6" ht="18" hidden="1" x14ac:dyDescent="0.25">
      <c r="F33" s="308"/>
    </row>
    <row r="34" spans="6:6" ht="18" hidden="1" x14ac:dyDescent="0.25">
      <c r="F34" s="308"/>
    </row>
    <row r="35" spans="6:6" ht="18" hidden="1" x14ac:dyDescent="0.25">
      <c r="F35" s="308"/>
    </row>
    <row r="36" spans="6:6" ht="18" hidden="1" x14ac:dyDescent="0.25">
      <c r="F36" s="308"/>
    </row>
    <row r="37" spans="6:6" ht="18" hidden="1" x14ac:dyDescent="0.25">
      <c r="F37" s="308"/>
    </row>
    <row r="38" spans="6:6" ht="18" hidden="1" x14ac:dyDescent="0.25">
      <c r="F38" s="308"/>
    </row>
    <row r="39" spans="6:6" ht="18" hidden="1" x14ac:dyDescent="0.25">
      <c r="F39" s="308"/>
    </row>
    <row r="40" spans="6:6" ht="18" hidden="1" x14ac:dyDescent="0.25">
      <c r="F40" s="308"/>
    </row>
    <row r="41" spans="6:6" ht="18" hidden="1" x14ac:dyDescent="0.25">
      <c r="F41" s="308"/>
    </row>
    <row r="42" spans="6:6" ht="18" hidden="1" x14ac:dyDescent="0.25">
      <c r="F42" s="308"/>
    </row>
    <row r="43" spans="6:6" ht="18" hidden="1" x14ac:dyDescent="0.25">
      <c r="F43" s="308"/>
    </row>
    <row r="44" spans="6:6" ht="18" x14ac:dyDescent="0.25">
      <c r="F44" s="308"/>
    </row>
    <row r="45" spans="6:6" ht="18" x14ac:dyDescent="0.25">
      <c r="F45" s="308"/>
    </row>
    <row r="46" spans="6:6" ht="18" x14ac:dyDescent="0.25">
      <c r="F46" s="308"/>
    </row>
    <row r="47" spans="6:6" ht="18" x14ac:dyDescent="0.25">
      <c r="F47" s="308"/>
    </row>
    <row r="48" spans="6:6" ht="18" x14ac:dyDescent="0.25">
      <c r="F48" s="308"/>
    </row>
    <row r="49" spans="6:6" ht="18" x14ac:dyDescent="0.25">
      <c r="F49" s="308"/>
    </row>
    <row r="50" spans="6:6" ht="18" x14ac:dyDescent="0.25">
      <c r="F50" s="308"/>
    </row>
    <row r="51" spans="6:6" ht="18" x14ac:dyDescent="0.25">
      <c r="F51" s="308"/>
    </row>
    <row r="52" spans="6:6" ht="18" x14ac:dyDescent="0.25">
      <c r="F52" s="308"/>
    </row>
    <row r="53" spans="6:6" ht="18" x14ac:dyDescent="0.25">
      <c r="F53" s="308"/>
    </row>
    <row r="54" spans="6:6" ht="18" x14ac:dyDescent="0.25">
      <c r="F54" s="308"/>
    </row>
    <row r="55" spans="6:6" ht="18" x14ac:dyDescent="0.25">
      <c r="F55" s="308"/>
    </row>
    <row r="56" spans="6:6" ht="18" x14ac:dyDescent="0.25">
      <c r="F56" s="308"/>
    </row>
    <row r="57" spans="6:6" ht="18" x14ac:dyDescent="0.25">
      <c r="F57" s="308"/>
    </row>
  </sheetData>
  <sheetProtection algorithmName="SHA-512" hashValue="b7lsneUX1k4GHguiyC8qMXjUmoxk/yOuyt1oJEAreMtlJCIdf/MTUs6L6j6i4TolX0DvvVSt10XSCTCYXtLTfg==" saltValue="sZaISGImCWnOLpIsNqfLWA==" spinCount="100000" sheet="1" selectLockedCells="1"/>
  <dataConsolidate/>
  <customSheetViews>
    <customSheetView guid="{B3735A95-1048-4852-A5F0-6E65EE2AE0AE}" scale="80" fitToPage="1" printArea="1" hiddenRows="1" hiddenColumns="1">
      <selection activeCell="G5" sqref="G5:H5"/>
      <pageMargins left="0.70866141732283472" right="0.70866141732283472" top="0.74803149606299213" bottom="0.74803149606299213" header="0.31496062992125984" footer="0.31496062992125984"/>
      <pageSetup paperSize="9" scale="83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80" fitToPage="1" printArea="1" hiddenRows="1" hiddenColumns="1">
      <selection activeCell="I2" sqref="I2:J3"/>
      <pageMargins left="0.70866141732283472" right="0.70866141732283472" top="0.74803149606299213" bottom="0.74803149606299213" header="0.31496062992125984" footer="0.31496062992125984"/>
      <pageSetup paperSize="9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80" fitToPage="1" hiddenRows="1" hiddenColumns="1">
      <selection activeCell="G5" sqref="G5:H5"/>
      <pageMargins left="0.70866141732283472" right="0.70866141732283472" top="0.74803149606299213" bottom="0.74803149606299213" header="0.31496062992125984" footer="0.31496062992125984"/>
      <pageSetup paperSize="9" scale="81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cale="80" fitToPage="1" printArea="1" hiddenRows="1" hiddenColumns="1">
      <selection activeCell="G5" sqref="G5:H5"/>
      <pageMargins left="0.70866141732283472" right="0.70866141732283472" top="0.74803149606299213" bottom="0.74803149606299213" header="0.31496062992125984" footer="0.31496062992125984"/>
      <pageSetup paperSize="9" scale="81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80" fitToPage="1" hiddenRows="1" hiddenColumns="1">
      <selection activeCell="G5" sqref="G5:H5"/>
      <pageMargins left="0.70866141732283472" right="0.70866141732283472" top="0.74803149606299213" bottom="0.74803149606299213" header="0.31496062992125984" footer="0.31496062992125984"/>
      <pageSetup paperSize="9" scale="81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64E0B953-B50B-43FC-8DE2-444B9310CDBC}" scale="80" fitToPage="1" hiddenRows="1" hiddenColumns="1">
      <selection activeCell="G5" sqref="G5:H5"/>
      <pageMargins left="0.70866141732283472" right="0.70866141732283472" top="0.74803149606299213" bottom="0.74803149606299213" header="0.31496062992125984" footer="0.31496062992125984"/>
      <pageSetup paperSize="9" scale="81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12">
    <mergeCell ref="B1:F1"/>
    <mergeCell ref="D25:F25"/>
    <mergeCell ref="C20:C22"/>
    <mergeCell ref="C3:C4"/>
    <mergeCell ref="I2:J3"/>
    <mergeCell ref="G7:H7"/>
    <mergeCell ref="G8:H8"/>
    <mergeCell ref="G9:H9"/>
    <mergeCell ref="G10:H10"/>
    <mergeCell ref="F3:H3"/>
    <mergeCell ref="G5:H5"/>
    <mergeCell ref="C6:E11"/>
  </mergeCells>
  <pageMargins left="0.70866141732283472" right="0.70866141732283472" top="0.74803149606299213" bottom="0.74803149606299213" header="0.31496062992125984" footer="0.31496062992125984"/>
  <pageSetup paperSize="9" scale="83" orientation="landscape" r:id="rId7"/>
  <headerFooter>
    <oddHeader>&amp;L&amp;G</oddHeader>
    <oddFooter>&amp;L&amp;10&amp;D &amp;T&amp;C&amp;10Pàgina &amp;P de &amp;N&amp;R&amp;10&amp;F</oddFooter>
  </headerFooter>
  <ignoredErrors>
    <ignoredError sqref="M21" twoDigitTextYear="1"/>
  </ignoredErrors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1" name="Drop Down 2">
              <controlPr defaultSize="0" autoLine="0" autoPict="0">
                <anchor moveWithCells="1">
                  <from>
                    <xdr:col>5</xdr:col>
                    <xdr:colOff>0</xdr:colOff>
                    <xdr:row>17</xdr:row>
                    <xdr:rowOff>9525</xdr:rowOff>
                  </from>
                  <to>
                    <xdr:col>5</xdr:col>
                    <xdr:colOff>2428875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Drop Down 8">
              <controlPr locked="0" defaultSize="0" autoLine="0" autoPict="0">
                <anchor moveWithCells="1">
                  <from>
                    <xdr:col>5</xdr:col>
                    <xdr:colOff>28575</xdr:colOff>
                    <xdr:row>12</xdr:row>
                    <xdr:rowOff>0</xdr:rowOff>
                  </from>
                  <to>
                    <xdr:col>5</xdr:col>
                    <xdr:colOff>2447925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Drop Down 10">
              <controlPr defaultSize="0" autoLine="0" autoPict="0">
                <anchor moveWithCells="1">
                  <from>
                    <xdr:col>6</xdr:col>
                    <xdr:colOff>9525</xdr:colOff>
                    <xdr:row>23</xdr:row>
                    <xdr:rowOff>9525</xdr:rowOff>
                  </from>
                  <to>
                    <xdr:col>7</xdr:col>
                    <xdr:colOff>104775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ull9">
    <tabColor theme="5" tint="0.39997558519241921"/>
    <pageSetUpPr autoPageBreaks="0"/>
  </sheetPr>
  <dimension ref="A1:DL486"/>
  <sheetViews>
    <sheetView showZeros="0" topLeftCell="B1" zoomScaleNormal="100" zoomScaleSheetLayoutView="100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F8" sqref="F8"/>
    </sheetView>
  </sheetViews>
  <sheetFormatPr baseColWidth="10" defaultColWidth="9.140625" defaultRowHeight="15" x14ac:dyDescent="0.25"/>
  <cols>
    <col min="1" max="1" width="10.42578125" hidden="1" customWidth="1"/>
    <col min="2" max="2" width="11.42578125" style="52" customWidth="1"/>
    <col min="3" max="3" width="59" customWidth="1"/>
    <col min="4" max="4" width="23.5703125" customWidth="1"/>
    <col min="5" max="5" width="19.42578125" customWidth="1"/>
    <col min="6" max="6" width="19.42578125" style="60" customWidth="1"/>
    <col min="7" max="7" width="19.42578125" customWidth="1"/>
    <col min="116" max="116" width="14.5703125" hidden="1" customWidth="1"/>
  </cols>
  <sheetData>
    <row r="1" spans="1:116" ht="28.5" x14ac:dyDescent="0.45">
      <c r="A1" s="113"/>
      <c r="B1" s="341" t="str">
        <f>Portada!B1</f>
        <v>Actualització a: 12/02/2026</v>
      </c>
      <c r="C1" s="341"/>
      <c r="D1" s="383" t="s">
        <v>656</v>
      </c>
      <c r="E1" s="383"/>
      <c r="F1" s="383"/>
      <c r="G1" s="383"/>
    </row>
    <row r="2" spans="1:116" x14ac:dyDescent="0.25">
      <c r="A2" s="343" t="s">
        <v>193</v>
      </c>
      <c r="B2" s="343"/>
      <c r="C2" s="343"/>
      <c r="D2" s="343" t="s">
        <v>194</v>
      </c>
      <c r="E2" s="343" t="s">
        <v>653</v>
      </c>
      <c r="F2" s="343" t="s">
        <v>654</v>
      </c>
      <c r="G2" s="343" t="s">
        <v>661</v>
      </c>
    </row>
    <row r="3" spans="1:116" x14ac:dyDescent="0.25">
      <c r="A3" s="343"/>
      <c r="B3" s="343"/>
      <c r="C3" s="343"/>
      <c r="D3" s="343"/>
      <c r="E3" s="343"/>
      <c r="F3" s="343"/>
      <c r="G3" s="343"/>
    </row>
    <row r="4" spans="1:116" ht="21" x14ac:dyDescent="0.25">
      <c r="A4" s="28"/>
      <c r="B4" s="28"/>
      <c r="C4" s="28"/>
      <c r="D4" s="24"/>
      <c r="E4" s="28"/>
      <c r="F4" s="20"/>
      <c r="G4" s="28"/>
      <c r="DL4" s="20"/>
    </row>
    <row r="5" spans="1:116" ht="18.75" x14ac:dyDescent="0.3">
      <c r="A5" s="21"/>
      <c r="B5" s="31"/>
      <c r="C5" s="45" t="str">
        <f>'Pressupost Arrencada TV'!C5</f>
        <v>CAPÍTOL 01.- Guió, música i arxiu</v>
      </c>
      <c r="D5" s="20"/>
      <c r="E5" s="20"/>
      <c r="F5" s="20"/>
      <c r="G5" s="20"/>
      <c r="DL5" s="20"/>
    </row>
    <row r="6" spans="1:116" x14ac:dyDescent="0.25">
      <c r="A6" s="20"/>
      <c r="B6" s="42" t="str">
        <f>'Pressupost Arrencada TV'!B6</f>
        <v>Núm. Compte</v>
      </c>
      <c r="C6" s="20"/>
      <c r="D6" s="20"/>
      <c r="E6" s="20"/>
      <c r="F6" s="20"/>
      <c r="G6" s="20"/>
      <c r="DL6" s="20"/>
    </row>
    <row r="7" spans="1:116" x14ac:dyDescent="0.25">
      <c r="B7" s="41" t="str">
        <f>'Pressupost Arrencada TV'!B7</f>
        <v>01.01.</v>
      </c>
      <c r="C7" s="34" t="str">
        <f>'Pressupost Arrencada TV'!C7</f>
        <v>Guió</v>
      </c>
      <c r="D7" s="20"/>
      <c r="E7" s="20"/>
      <c r="F7" s="20"/>
      <c r="G7" s="20"/>
      <c r="DL7" s="22"/>
    </row>
    <row r="8" spans="1:116" x14ac:dyDescent="0.25">
      <c r="B8" s="160" t="str">
        <f>'Pressupost Arrencada TV'!B8</f>
        <v>01.01.01.</v>
      </c>
      <c r="C8" s="161" t="str">
        <f>'Pressupost Arrencada TV'!C8</f>
        <v>Argument original  o bíblia</v>
      </c>
      <c r="D8" s="166">
        <f>'Pressupost Arrencada TV'!D8</f>
        <v>0</v>
      </c>
      <c r="E8" s="252">
        <f>'Pressupost Arrencada TV'!N8</f>
        <v>0</v>
      </c>
      <c r="F8" s="254"/>
      <c r="G8" s="252">
        <f>F8-E8</f>
        <v>0</v>
      </c>
      <c r="DL8" s="39" t="e">
        <f>(IF(#REF!=0,1,#REF!)*IF(#REF!=0,1,#REF!)*#REF! )+#REF!*IF(#REF!=0,1,#REF!)*IF(#REF!=0,1,#REF!)</f>
        <v>#REF!</v>
      </c>
    </row>
    <row r="9" spans="1:116" x14ac:dyDescent="0.25">
      <c r="A9" s="20"/>
      <c r="B9" s="153" t="str">
        <f>'Pressupost Arrencada TV'!B9</f>
        <v>01.01.02.</v>
      </c>
      <c r="C9" s="153" t="str">
        <f>'Pressupost Arrencada TV'!C9</f>
        <v>Compra de guió</v>
      </c>
      <c r="D9" s="159">
        <f>'Pressupost Arrencada TV'!D9</f>
        <v>0</v>
      </c>
      <c r="E9" s="252">
        <f>'Pressupost Arrencada TV'!N9</f>
        <v>0</v>
      </c>
      <c r="F9" s="255"/>
      <c r="G9" s="252">
        <f t="shared" ref="G9:G17" si="0">F9-E9</f>
        <v>0</v>
      </c>
      <c r="DL9" s="39" t="e">
        <f>(IF(#REF!=0,1,#REF!)*IF(#REF!=0,1,#REF!)*#REF! )+#REF!*IF(#REF!=0,1,#REF!)*IF(#REF!=0,1,#REF!)</f>
        <v>#REF!</v>
      </c>
    </row>
    <row r="10" spans="1:116" x14ac:dyDescent="0.25">
      <c r="A10" s="20"/>
      <c r="B10" s="144" t="str">
        <f>'Pressupost Arrencada TV'!B10</f>
        <v>01.01.03.</v>
      </c>
      <c r="C10" s="144" t="str">
        <f>'Pressupost Arrencada TV'!C10</f>
        <v xml:space="preserve">Traduccions </v>
      </c>
      <c r="D10" s="150">
        <f>'Pressupost Arrencada TV'!D10</f>
        <v>0</v>
      </c>
      <c r="E10" s="252">
        <f>'Pressupost Arrencada TV'!N10</f>
        <v>0</v>
      </c>
      <c r="F10" s="254"/>
      <c r="G10" s="252">
        <f t="shared" si="0"/>
        <v>0</v>
      </c>
      <c r="DL10" s="39" t="e">
        <f>(IF(#REF!=0,1,#REF!)*IF(#REF!=0,1,#REF!)*#REF! )+#REF!*IF(#REF!=0,1,#REF!)*IF(#REF!=0,1,#REF!)</f>
        <v>#REF!</v>
      </c>
    </row>
    <row r="11" spans="1:116" x14ac:dyDescent="0.25">
      <c r="A11" s="20"/>
      <c r="B11" s="153" t="str">
        <f>'Pressupost Arrencada TV'!B11</f>
        <v>01.01.04.</v>
      </c>
      <c r="C11" s="153" t="str">
        <f>'Pressupost Arrencada TV'!C11</f>
        <v>Transcripcions</v>
      </c>
      <c r="D11" s="159">
        <f>'Pressupost Arrencada TV'!D11</f>
        <v>0</v>
      </c>
      <c r="E11" s="252">
        <f>'Pressupost Arrencada TV'!N11</f>
        <v>0</v>
      </c>
      <c r="F11" s="255"/>
      <c r="G11" s="252">
        <f t="shared" si="0"/>
        <v>0</v>
      </c>
      <c r="DL11" s="39" t="e">
        <f>(IF(#REF!=0,1,#REF!)*IF(#REF!=0,1,#REF!)*#REF! )+#REF!*IF(#REF!=0,1,#REF!)*IF(#REF!=0,1,#REF!)</f>
        <v>#REF!</v>
      </c>
    </row>
    <row r="12" spans="1:116" x14ac:dyDescent="0.25">
      <c r="A12" s="20"/>
      <c r="B12" s="144" t="str">
        <f>'Pressupost Arrencada TV'!B12</f>
        <v>01.01.05.</v>
      </c>
      <c r="C12" s="144" t="str">
        <f>'Pressupost Arrencada TV'!C12</f>
        <v>Imatges d'arxiu</v>
      </c>
      <c r="D12" s="150">
        <f>'Pressupost Arrencada TV'!D12</f>
        <v>0</v>
      </c>
      <c r="E12" s="252">
        <f>'Pressupost Arrencada TV'!N12</f>
        <v>0</v>
      </c>
      <c r="F12" s="254"/>
      <c r="G12" s="252">
        <f t="shared" si="0"/>
        <v>0</v>
      </c>
      <c r="DL12" s="39" t="e">
        <f>(IF(#REF!=0,1,#REF!)*IF(#REF!=0,1,#REF!)*#REF! )+#REF!*IF(#REF!=0,1,#REF!)*IF(#REF!=0,1,#REF!)</f>
        <v>#REF!</v>
      </c>
    </row>
    <row r="13" spans="1:116" x14ac:dyDescent="0.25">
      <c r="A13" s="20"/>
      <c r="B13" s="153" t="str">
        <f>'Pressupost Arrencada TV'!B13</f>
        <v>01.01.06.</v>
      </c>
      <c r="C13" s="153" t="str">
        <f>'Pressupost Arrencada TV'!C13</f>
        <v>Drets de format</v>
      </c>
      <c r="D13" s="159">
        <f>'Pressupost Arrencada TV'!D13</f>
        <v>0</v>
      </c>
      <c r="E13" s="252">
        <f>'Pressupost Arrencada TV'!N13</f>
        <v>0</v>
      </c>
      <c r="F13" s="255"/>
      <c r="G13" s="252">
        <f t="shared" si="0"/>
        <v>0</v>
      </c>
      <c r="DL13" s="39" t="e">
        <f>(IF(#REF!=0,1,#REF!)*IF(#REF!=0,1,#REF!)*#REF! )+#REF!*IF(#REF!=0,1,#REF!)*IF(#REF!=0,1,#REF!)</f>
        <v>#REF!</v>
      </c>
    </row>
    <row r="14" spans="1:116" x14ac:dyDescent="0.25">
      <c r="A14" s="20"/>
      <c r="B14" s="144" t="str">
        <f>'Pressupost Arrencada TV'!B14</f>
        <v>01.01.07.</v>
      </c>
      <c r="C14" s="144" t="str">
        <f>'Pressupost Arrencada TV'!C14</f>
        <v>Premis de Programa</v>
      </c>
      <c r="D14" s="150">
        <f>'Pressupost Arrencada TV'!D14</f>
        <v>0</v>
      </c>
      <c r="E14" s="252">
        <f>'Pressupost Arrencada TV'!N14</f>
        <v>0</v>
      </c>
      <c r="F14" s="254"/>
      <c r="G14" s="252">
        <f t="shared" si="0"/>
        <v>0</v>
      </c>
      <c r="DL14" s="39" t="e">
        <f>(IF(#REF!=0,1,#REF!)*IF(#REF!=0,1,#REF!)*#REF! )+#REF!*IF(#REF!=0,1,#REF!)*IF(#REF!=0,1,#REF!)</f>
        <v>#REF!</v>
      </c>
    </row>
    <row r="15" spans="1:116" x14ac:dyDescent="0.25">
      <c r="A15" s="20"/>
      <c r="B15" s="153" t="str">
        <f>'Pressupost Arrencada TV'!B15</f>
        <v>01.01.08.</v>
      </c>
      <c r="C15" s="142">
        <f>'Pressupost Arrencada TV'!C15</f>
        <v>0</v>
      </c>
      <c r="D15" s="159">
        <f>'Pressupost Arrencada TV'!D15</f>
        <v>0</v>
      </c>
      <c r="E15" s="252">
        <f>'Pressupost Arrencada TV'!N15</f>
        <v>0</v>
      </c>
      <c r="F15" s="255"/>
      <c r="G15" s="252">
        <f t="shared" si="0"/>
        <v>0</v>
      </c>
      <c r="DL15" s="39" t="e">
        <f>(IF(#REF!=0,1,#REF!)*IF(#REF!=0,1,#REF!)*#REF! )+#REF!*IF(#REF!=0,1,#REF!)*IF(#REF!=0,1,#REF!)</f>
        <v>#REF!</v>
      </c>
    </row>
    <row r="16" spans="1:116" x14ac:dyDescent="0.25">
      <c r="A16" s="20"/>
      <c r="B16" s="144" t="str">
        <f>'Pressupost Arrencada TV'!B16</f>
        <v>01.01.09.</v>
      </c>
      <c r="C16" s="142">
        <f>'Pressupost Arrencada TV'!C16</f>
        <v>0</v>
      </c>
      <c r="D16" s="150">
        <f>'Pressupost Arrencada TV'!D16</f>
        <v>0</v>
      </c>
      <c r="E16" s="252">
        <f>'Pressupost Arrencada TV'!N16</f>
        <v>0</v>
      </c>
      <c r="F16" s="254"/>
      <c r="G16" s="252">
        <f t="shared" si="0"/>
        <v>0</v>
      </c>
      <c r="DL16" s="39" t="e">
        <f>(IF(#REF!=0,1,#REF!)*IF(#REF!=0,1,#REF!)*#REF! )+#REF!*IF(#REF!=0,1,#REF!)*IF(#REF!=0,1,#REF!)</f>
        <v>#REF!</v>
      </c>
    </row>
    <row r="17" spans="1:116" x14ac:dyDescent="0.25">
      <c r="A17" s="20"/>
      <c r="B17" s="169" t="str">
        <f>'Pressupost Arrencada TV'!B17</f>
        <v>01.01.10.</v>
      </c>
      <c r="C17" s="142">
        <f>'Pressupost Arrencada TV'!C17</f>
        <v>0</v>
      </c>
      <c r="D17" s="159">
        <f>'Pressupost Arrencada TV'!D17</f>
        <v>0</v>
      </c>
      <c r="E17" s="252">
        <f>'Pressupost Arrencada TV'!N17</f>
        <v>0</v>
      </c>
      <c r="F17" s="255"/>
      <c r="G17" s="252">
        <f t="shared" si="0"/>
        <v>0</v>
      </c>
      <c r="DL17" s="39" t="e">
        <f>(IF(#REF!=0,1,#REF!)*IF(#REF!=0,1,#REF!)*#REF! )+#REF!*IF(#REF!=0,1,#REF!)*IF(#REF!=0,1,#REF!)</f>
        <v>#REF!</v>
      </c>
    </row>
    <row r="18" spans="1:116" ht="15.75" thickBot="1" x14ac:dyDescent="0.3">
      <c r="A18" s="20"/>
      <c r="B18" s="37"/>
      <c r="C18" s="133" t="str">
        <f>'Pressupost Arrencada TV'!C18</f>
        <v>TOTAL  01.01. Guió</v>
      </c>
      <c r="D18" s="134">
        <f>'Pressupost Arrencada TV'!D18</f>
        <v>0</v>
      </c>
      <c r="E18" s="136">
        <f>'Pressupost Arrencada TV'!N18</f>
        <v>0</v>
      </c>
      <c r="F18" s="136">
        <f>SUM(F8:F17)</f>
        <v>0</v>
      </c>
      <c r="G18" s="136">
        <f>SUM(G8:G17)</f>
        <v>0</v>
      </c>
      <c r="DL18" s="40" t="e">
        <f>SUM(DL8:DL17)</f>
        <v>#REF!</v>
      </c>
    </row>
    <row r="19" spans="1:116" x14ac:dyDescent="0.25">
      <c r="B19" s="42" t="str">
        <f>'Pressupost Arrencada TV'!B19</f>
        <v>Núm. Compte</v>
      </c>
      <c r="C19" s="20"/>
      <c r="D19" s="35"/>
      <c r="E19" s="20"/>
      <c r="F19" s="20"/>
      <c r="G19" s="20"/>
      <c r="DL19" s="20"/>
    </row>
    <row r="20" spans="1:116" x14ac:dyDescent="0.25">
      <c r="A20" s="20"/>
      <c r="B20" s="41" t="str">
        <f>'Pressupost Arrencada TV'!B20</f>
        <v>01.02.</v>
      </c>
      <c r="C20" s="34" t="str">
        <f>'Pressupost Arrencada TV'!C20</f>
        <v>Música</v>
      </c>
      <c r="D20" s="20"/>
      <c r="E20" s="20"/>
      <c r="F20" s="20"/>
      <c r="G20" s="20"/>
      <c r="DL20" s="20"/>
    </row>
    <row r="21" spans="1:116" x14ac:dyDescent="0.25">
      <c r="A21" s="34"/>
      <c r="B21" s="160" t="str">
        <f>'Pressupost Arrencada TV'!B21</f>
        <v>01.02.01.</v>
      </c>
      <c r="C21" s="161" t="str">
        <f>'Pressupost Arrencada TV'!C21</f>
        <v>Música original</v>
      </c>
      <c r="D21" s="166">
        <f>'Pressupost Arrencada TV'!D21</f>
        <v>0</v>
      </c>
      <c r="E21" s="239">
        <f>'Pressupost Arrencada TV'!N21</f>
        <v>0</v>
      </c>
      <c r="F21" s="256"/>
      <c r="G21" s="252">
        <f t="shared" ref="G21:G26" si="1">F21-E21</f>
        <v>0</v>
      </c>
      <c r="DL21" s="39" t="e">
        <f>(IF(#REF!=0,1,#REF!)*IF(#REF!=0,1,#REF!)*#REF! )+#REF!*IF(#REF!=0,1,#REF!)*IF(#REF!=0,1,#REF!)</f>
        <v>#REF!</v>
      </c>
    </row>
    <row r="22" spans="1:116" x14ac:dyDescent="0.25">
      <c r="A22" s="34"/>
      <c r="B22" s="153" t="str">
        <f>'Pressupost Arrencada TV'!B22</f>
        <v>01.02.02.</v>
      </c>
      <c r="C22" s="153" t="str">
        <f>'Pressupost Arrencada TV'!C22</f>
        <v>Musica de llibreria</v>
      </c>
      <c r="D22" s="159">
        <f>'Pressupost Arrencada TV'!D22</f>
        <v>0</v>
      </c>
      <c r="E22" s="239">
        <f>'Pressupost Arrencada TV'!N22</f>
        <v>0</v>
      </c>
      <c r="F22" s="257"/>
      <c r="G22" s="252">
        <f t="shared" si="1"/>
        <v>0</v>
      </c>
      <c r="DL22" s="39" t="e">
        <f>(IF(#REF!=0,1,#REF!)*IF(#REF!=0,1,#REF!)*#REF! )+#REF!*IF(#REF!=0,1,#REF!)*IF(#REF!=0,1,#REF!)</f>
        <v>#REF!</v>
      </c>
    </row>
    <row r="23" spans="1:116" x14ac:dyDescent="0.25">
      <c r="A23" s="20"/>
      <c r="B23" s="144" t="str">
        <f>'Pressupost Arrencada TV'!B23</f>
        <v>01.02.03.</v>
      </c>
      <c r="C23" s="144" t="str">
        <f>'Pressupost Arrencada TV'!C23</f>
        <v>Arranjaments</v>
      </c>
      <c r="D23" s="150">
        <f>'Pressupost Arrencada TV'!D23</f>
        <v>0</v>
      </c>
      <c r="E23" s="239">
        <f>'Pressupost Arrencada TV'!N23</f>
        <v>0</v>
      </c>
      <c r="F23" s="256"/>
      <c r="G23" s="252">
        <f t="shared" si="1"/>
        <v>0</v>
      </c>
      <c r="DL23" s="39" t="e">
        <f>(IF(#REF!=0,1,#REF!)*IF(#REF!=0,1,#REF!)*#REF! )+#REF!*IF(#REF!=0,1,#REF!)*IF(#REF!=0,1,#REF!)</f>
        <v>#REF!</v>
      </c>
    </row>
    <row r="24" spans="1:116" x14ac:dyDescent="0.25">
      <c r="A24" s="20"/>
      <c r="B24" s="144" t="str">
        <f>'Pressupost Arrencada TV'!B24</f>
        <v>01.02.04.</v>
      </c>
      <c r="C24" s="142">
        <f>'Pressupost Arrencada TV'!C24</f>
        <v>0</v>
      </c>
      <c r="D24" s="281">
        <f>'Pressupost Arrencada TV'!D24</f>
        <v>0</v>
      </c>
      <c r="E24" s="239">
        <f>'Pressupost Arrencada TV'!N24</f>
        <v>0</v>
      </c>
      <c r="F24" s="257"/>
      <c r="G24" s="252">
        <f t="shared" si="1"/>
        <v>0</v>
      </c>
      <c r="DL24" s="39" t="e">
        <f>(IF(#REF!=0,1,#REF!)*IF(#REF!=0,1,#REF!)*#REF! )+#REF!*IF(#REF!=0,1,#REF!)*IF(#REF!=0,1,#REF!)</f>
        <v>#REF!</v>
      </c>
    </row>
    <row r="25" spans="1:116" x14ac:dyDescent="0.25">
      <c r="A25" s="20"/>
      <c r="B25" s="153" t="str">
        <f>'Pressupost Arrencada TV'!B25</f>
        <v>01.02.05.</v>
      </c>
      <c r="C25" s="142">
        <f>'Pressupost Arrencada TV'!C25</f>
        <v>0</v>
      </c>
      <c r="D25" s="150">
        <f>'Pressupost Arrencada TV'!D25</f>
        <v>0</v>
      </c>
      <c r="E25" s="239">
        <f>'Pressupost Arrencada TV'!N25</f>
        <v>0</v>
      </c>
      <c r="F25" s="256"/>
      <c r="G25" s="252">
        <f t="shared" si="1"/>
        <v>0</v>
      </c>
      <c r="DL25" s="39" t="e">
        <f>(IF(#REF!=0,1,#REF!)*IF(#REF!=0,1,#REF!)*#REF! )+#REF!*IF(#REF!=0,1,#REF!)*IF(#REF!=0,1,#REF!)</f>
        <v>#REF!</v>
      </c>
    </row>
    <row r="26" spans="1:116" x14ac:dyDescent="0.25">
      <c r="A26" s="20"/>
      <c r="B26" s="177" t="str">
        <f>'Pressupost Arrencada TV'!B26</f>
        <v>01.02.06.</v>
      </c>
      <c r="C26" s="142">
        <f>'Pressupost Arrencada TV'!C26</f>
        <v>0</v>
      </c>
      <c r="D26" s="282">
        <f>'Pressupost Arrencada TV'!D26</f>
        <v>0</v>
      </c>
      <c r="E26" s="239">
        <f>'Pressupost Arrencada TV'!N26</f>
        <v>0</v>
      </c>
      <c r="F26" s="257"/>
      <c r="G26" s="252">
        <f t="shared" si="1"/>
        <v>0</v>
      </c>
      <c r="DL26" s="39" t="e">
        <f>(IF(#REF!=0,1,#REF!)*IF(#REF!=0,1,#REF!)*#REF! )+#REF!*IF(#REF!=0,1,#REF!)*IF(#REF!=0,1,#REF!)</f>
        <v>#REF!</v>
      </c>
    </row>
    <row r="27" spans="1:116" ht="15.75" thickBot="1" x14ac:dyDescent="0.3">
      <c r="A27" s="20"/>
      <c r="B27" s="37"/>
      <c r="C27" s="133" t="str">
        <f>'Pressupost Arrencada TV'!C27</f>
        <v>TOTAL  01.02. Música</v>
      </c>
      <c r="D27" s="134">
        <f>'Pressupost Arrencada TV'!D27</f>
        <v>0</v>
      </c>
      <c r="E27" s="136">
        <f>'Pressupost Arrencada TV'!N27</f>
        <v>0</v>
      </c>
      <c r="F27" s="136">
        <f>SUM(F21:F26)</f>
        <v>0</v>
      </c>
      <c r="G27" s="136">
        <f>SUM(G21:G26)</f>
        <v>0</v>
      </c>
      <c r="DL27" s="40" t="e">
        <f>SUM(DL21:DL26)</f>
        <v>#REF!</v>
      </c>
    </row>
    <row r="28" spans="1:116" ht="15" customHeight="1" x14ac:dyDescent="0.25">
      <c r="A28" s="20"/>
      <c r="B28" s="31"/>
      <c r="C28" s="68" t="str">
        <f>"TOTAL" &amp; " " &amp;C5</f>
        <v>TOTAL CAPÍTOL 01.- Guió, música i arxiu</v>
      </c>
      <c r="D28" s="69"/>
      <c r="E28" s="250">
        <f>'Pressupost Arrencada TV'!N28</f>
        <v>0</v>
      </c>
      <c r="F28" s="250">
        <f>F18 +F27</f>
        <v>0</v>
      </c>
      <c r="G28" s="250">
        <f>G18 +G27</f>
        <v>0</v>
      </c>
      <c r="DL28" s="44" t="e">
        <f>(DL18 + DL27)</f>
        <v>#REF!</v>
      </c>
    </row>
    <row r="29" spans="1:116" x14ac:dyDescent="0.25">
      <c r="A29" s="20"/>
      <c r="B29" s="21"/>
      <c r="C29" s="21"/>
      <c r="D29" s="42"/>
      <c r="E29" s="20"/>
      <c r="F29" s="20"/>
      <c r="G29" s="20"/>
      <c r="DL29" s="20"/>
    </row>
    <row r="30" spans="1:116" ht="18.75" x14ac:dyDescent="0.3">
      <c r="A30" s="21"/>
      <c r="B30" s="31"/>
      <c r="C30" s="45" t="str">
        <f>'Pressupost Arrencada TV'!C30</f>
        <v>CAPÍTOL 02.- Personal artístic</v>
      </c>
      <c r="D30" s="46"/>
      <c r="E30" s="46"/>
      <c r="F30" s="20"/>
      <c r="G30" s="20"/>
      <c r="DL30" s="46"/>
    </row>
    <row r="31" spans="1:116" x14ac:dyDescent="0.25">
      <c r="A31" s="20"/>
      <c r="B31" s="42" t="str">
        <f>'Pressupost Arrencada TV'!B31</f>
        <v>Núm. Compte</v>
      </c>
      <c r="C31" s="20"/>
      <c r="D31" s="38"/>
      <c r="E31" s="38"/>
      <c r="F31" s="20"/>
      <c r="G31" s="20"/>
      <c r="DL31" s="38"/>
    </row>
    <row r="32" spans="1:116" x14ac:dyDescent="0.25">
      <c r="A32" s="20"/>
      <c r="B32" s="41" t="str">
        <f>'Pressupost Arrencada TV'!B32</f>
        <v>02.01.</v>
      </c>
      <c r="C32" s="34" t="str">
        <f>'Pressupost Arrencada TV'!C32</f>
        <v>Protagonistes</v>
      </c>
      <c r="D32" s="47"/>
      <c r="E32" s="47"/>
      <c r="F32" s="20"/>
      <c r="G32" s="20"/>
      <c r="DL32" s="47"/>
    </row>
    <row r="33" spans="1:116" x14ac:dyDescent="0.25">
      <c r="A33" s="34"/>
      <c r="B33" s="160" t="str">
        <f>'Pressupost Arrencada TV'!B33</f>
        <v>02.01.01.</v>
      </c>
      <c r="C33" s="240" t="str">
        <f>'Pressupost Arrencada TV'!C33</f>
        <v xml:space="preserve"> </v>
      </c>
      <c r="D33" s="166">
        <f>'Pressupost Arrencada TV'!D33</f>
        <v>0</v>
      </c>
      <c r="E33" s="239">
        <f>'Pressupost Arrencada TV'!N33</f>
        <v>0</v>
      </c>
      <c r="F33" s="254"/>
      <c r="G33" s="252">
        <f>F33-E33</f>
        <v>0</v>
      </c>
      <c r="DL33" s="39" t="e">
        <f>(IF(#REF!=0,1,#REF!)*IF(#REF!=0,1,#REF!)*#REF! )+#REF!*IF(#REF!=0,1,#REF!)*IF(#REF!=0,1,#REF!)</f>
        <v>#REF!</v>
      </c>
    </row>
    <row r="34" spans="1:116" x14ac:dyDescent="0.25">
      <c r="A34" s="34"/>
      <c r="B34" s="153" t="str">
        <f>'Pressupost Arrencada TV'!B34</f>
        <v>02.01.02.</v>
      </c>
      <c r="C34" s="240">
        <f>'Pressupost Arrencada TV'!C34</f>
        <v>0</v>
      </c>
      <c r="D34" s="159">
        <f>'Pressupost Arrencada TV'!D34</f>
        <v>0</v>
      </c>
      <c r="E34" s="239">
        <f>'Pressupost Arrencada TV'!N34</f>
        <v>0</v>
      </c>
      <c r="F34" s="255"/>
      <c r="G34" s="252">
        <f t="shared" ref="G34:G42" si="2">F34-E34</f>
        <v>0</v>
      </c>
      <c r="DL34" s="39" t="e">
        <f>(IF(#REF!=0,1,#REF!)*IF(#REF!=0,1,#REF!)*#REF! )+#REF!*IF(#REF!=0,1,#REF!)*IF(#REF!=0,1,#REF!)</f>
        <v>#REF!</v>
      </c>
    </row>
    <row r="35" spans="1:116" x14ac:dyDescent="0.25">
      <c r="A35" s="20"/>
      <c r="B35" s="144" t="str">
        <f>'Pressupost Arrencada TV'!B35</f>
        <v>02.01.03.</v>
      </c>
      <c r="C35" s="240">
        <f>'Pressupost Arrencada TV'!C35</f>
        <v>0</v>
      </c>
      <c r="D35" s="150">
        <f>'Pressupost Arrencada TV'!D35</f>
        <v>0</v>
      </c>
      <c r="E35" s="239">
        <f>'Pressupost Arrencada TV'!N35</f>
        <v>0</v>
      </c>
      <c r="F35" s="254"/>
      <c r="G35" s="252">
        <f t="shared" si="2"/>
        <v>0</v>
      </c>
      <c r="DL35" s="39" t="e">
        <f>(IF(#REF!=0,1,#REF!)*IF(#REF!=0,1,#REF!)*#REF! )+#REF!*IF(#REF!=0,1,#REF!)*IF(#REF!=0,1,#REF!)</f>
        <v>#REF!</v>
      </c>
    </row>
    <row r="36" spans="1:116" x14ac:dyDescent="0.25">
      <c r="A36" s="20"/>
      <c r="B36" s="153" t="str">
        <f>'Pressupost Arrencada TV'!B36</f>
        <v>02.01.04.</v>
      </c>
      <c r="C36" s="240">
        <f>'Pressupost Arrencada TV'!C36</f>
        <v>0</v>
      </c>
      <c r="D36" s="159">
        <f>'Pressupost Arrencada TV'!D36</f>
        <v>0</v>
      </c>
      <c r="E36" s="239">
        <f>'Pressupost Arrencada TV'!N36</f>
        <v>0</v>
      </c>
      <c r="F36" s="255"/>
      <c r="G36" s="252">
        <f t="shared" si="2"/>
        <v>0</v>
      </c>
      <c r="DL36" s="39" t="e">
        <f>(IF(#REF!=0,1,#REF!)*IF(#REF!=0,1,#REF!)*#REF! )+#REF!*IF(#REF!=0,1,#REF!)*IF(#REF!=0,1,#REF!)</f>
        <v>#REF!</v>
      </c>
    </row>
    <row r="37" spans="1:116" x14ac:dyDescent="0.25">
      <c r="A37" s="20"/>
      <c r="B37" s="144" t="str">
        <f>'Pressupost Arrencada TV'!B37</f>
        <v>02.01.05.</v>
      </c>
      <c r="C37" s="240">
        <f>'Pressupost Arrencada TV'!C37</f>
        <v>0</v>
      </c>
      <c r="D37" s="150">
        <f>'Pressupost Arrencada TV'!D37</f>
        <v>0</v>
      </c>
      <c r="E37" s="239">
        <f>'Pressupost Arrencada TV'!N37</f>
        <v>0</v>
      </c>
      <c r="F37" s="254"/>
      <c r="G37" s="252">
        <f t="shared" si="2"/>
        <v>0</v>
      </c>
      <c r="DL37" s="39" t="e">
        <f>(IF(#REF!=0,1,#REF!)*IF(#REF!=0,1,#REF!)*#REF! )+#REF!*IF(#REF!=0,1,#REF!)*IF(#REF!=0,1,#REF!)</f>
        <v>#REF!</v>
      </c>
    </row>
    <row r="38" spans="1:116" x14ac:dyDescent="0.25">
      <c r="A38" s="20"/>
      <c r="B38" s="153" t="str">
        <f>'Pressupost Arrencada TV'!B38</f>
        <v>02.01.06.</v>
      </c>
      <c r="C38" s="240">
        <f>'Pressupost Arrencada TV'!C38</f>
        <v>0</v>
      </c>
      <c r="D38" s="159">
        <f>'Pressupost Arrencada TV'!D38</f>
        <v>0</v>
      </c>
      <c r="E38" s="239">
        <f>'Pressupost Arrencada TV'!N38</f>
        <v>0</v>
      </c>
      <c r="F38" s="255"/>
      <c r="G38" s="252">
        <f t="shared" si="2"/>
        <v>0</v>
      </c>
      <c r="DL38" s="39" t="e">
        <f>(IF(#REF!=0,1,#REF!)*IF(#REF!=0,1,#REF!)*#REF! )+#REF!*IF(#REF!=0,1,#REF!)*IF(#REF!=0,1,#REF!)</f>
        <v>#REF!</v>
      </c>
    </row>
    <row r="39" spans="1:116" x14ac:dyDescent="0.25">
      <c r="A39" s="20"/>
      <c r="B39" s="144" t="str">
        <f>'Pressupost Arrencada TV'!B39</f>
        <v>02.01.07.</v>
      </c>
      <c r="C39" s="240">
        <f>'Pressupost Arrencada TV'!C39</f>
        <v>0</v>
      </c>
      <c r="D39" s="150">
        <f>'Pressupost Arrencada TV'!D39</f>
        <v>0</v>
      </c>
      <c r="E39" s="239">
        <f>'Pressupost Arrencada TV'!N39</f>
        <v>0</v>
      </c>
      <c r="F39" s="254"/>
      <c r="G39" s="252">
        <f t="shared" si="2"/>
        <v>0</v>
      </c>
      <c r="DL39" s="39" t="e">
        <f>(IF(#REF!=0,1,#REF!)*IF(#REF!=0,1,#REF!)*#REF! )+#REF!*IF(#REF!=0,1,#REF!)*IF(#REF!=0,1,#REF!)</f>
        <v>#REF!</v>
      </c>
    </row>
    <row r="40" spans="1:116" x14ac:dyDescent="0.25">
      <c r="A40" s="20"/>
      <c r="B40" s="153" t="str">
        <f>'Pressupost Arrencada TV'!B40</f>
        <v>02.01.08.</v>
      </c>
      <c r="C40" s="240">
        <f>'Pressupost Arrencada TV'!C40</f>
        <v>0</v>
      </c>
      <c r="D40" s="159">
        <f>'Pressupost Arrencada TV'!D40</f>
        <v>0</v>
      </c>
      <c r="E40" s="239">
        <f>'Pressupost Arrencada TV'!N40</f>
        <v>0</v>
      </c>
      <c r="F40" s="255"/>
      <c r="G40" s="252">
        <f t="shared" si="2"/>
        <v>0</v>
      </c>
      <c r="DL40" s="39" t="e">
        <f>(IF(#REF!=0,1,#REF!)*IF(#REF!=0,1,#REF!)*#REF! )+#REF!*IF(#REF!=0,1,#REF!)*IF(#REF!=0,1,#REF!)</f>
        <v>#REF!</v>
      </c>
    </row>
    <row r="41" spans="1:116" x14ac:dyDescent="0.25">
      <c r="A41" s="20"/>
      <c r="B41" s="144" t="str">
        <f>'Pressupost Arrencada TV'!B41</f>
        <v>02.01.09.</v>
      </c>
      <c r="C41" s="240">
        <f>'Pressupost Arrencada TV'!C41</f>
        <v>0</v>
      </c>
      <c r="D41" s="150">
        <f>'Pressupost Arrencada TV'!D41</f>
        <v>0</v>
      </c>
      <c r="E41" s="239">
        <f>'Pressupost Arrencada TV'!N41</f>
        <v>0</v>
      </c>
      <c r="F41" s="254"/>
      <c r="G41" s="252">
        <f t="shared" si="2"/>
        <v>0</v>
      </c>
      <c r="DL41" s="39" t="e">
        <f>(IF(#REF!=0,1,#REF!)*IF(#REF!=0,1,#REF!)*#REF! )+#REF!*IF(#REF!=0,1,#REF!)*IF(#REF!=0,1,#REF!)</f>
        <v>#REF!</v>
      </c>
    </row>
    <row r="42" spans="1:116" x14ac:dyDescent="0.25">
      <c r="A42" s="20"/>
      <c r="B42" s="153" t="str">
        <f>'Pressupost Arrencada TV'!B42</f>
        <v>02.01.10.</v>
      </c>
      <c r="C42" s="240">
        <f>'Pressupost Arrencada TV'!C42</f>
        <v>0</v>
      </c>
      <c r="D42" s="159">
        <f>'Pressupost Arrencada TV'!D42</f>
        <v>0</v>
      </c>
      <c r="E42" s="239">
        <f>'Pressupost Arrencada TV'!N42</f>
        <v>0</v>
      </c>
      <c r="F42" s="255"/>
      <c r="G42" s="252">
        <f t="shared" si="2"/>
        <v>0</v>
      </c>
      <c r="DL42" s="39" t="e">
        <f>(IF(#REF!=0,1,#REF!)*IF(#REF!=0,1,#REF!)*#REF! )+#REF!*IF(#REF!=0,1,#REF!)*IF(#REF!=0,1,#REF!)</f>
        <v>#REF!</v>
      </c>
    </row>
    <row r="43" spans="1:116" ht="15.75" thickBot="1" x14ac:dyDescent="0.3">
      <c r="A43" s="20"/>
      <c r="B43" s="37"/>
      <c r="C43" s="133" t="str">
        <f>"TOTAL " &amp;" " &amp; B32 &amp; " " &amp; (C32)</f>
        <v>TOTAL  02.01. Protagonistes</v>
      </c>
      <c r="D43" s="134">
        <f>'Pressupost Arrencada TV'!D43</f>
        <v>0</v>
      </c>
      <c r="E43" s="136">
        <f>'Pressupost Arrencada TV'!N43</f>
        <v>0</v>
      </c>
      <c r="F43" s="136">
        <f>SUM(F33:F42)</f>
        <v>0</v>
      </c>
      <c r="G43" s="136">
        <f>SUM(G33:G42)</f>
        <v>0</v>
      </c>
      <c r="DL43" s="40" t="e">
        <f>SUM(DL33:DL42)</f>
        <v>#REF!</v>
      </c>
    </row>
    <row r="44" spans="1:116" x14ac:dyDescent="0.25">
      <c r="A44" s="20"/>
      <c r="B44" s="42" t="str">
        <f>'Pressupost Arrencada TV'!B44</f>
        <v>Núm. Compte</v>
      </c>
      <c r="C44" s="38"/>
      <c r="D44" s="38"/>
      <c r="E44" s="38">
        <f>'Pressupost Arrencada TV'!N44</f>
        <v>0</v>
      </c>
      <c r="F44" s="38"/>
      <c r="G44" s="20"/>
      <c r="DL44" s="38"/>
    </row>
    <row r="45" spans="1:116" x14ac:dyDescent="0.25">
      <c r="A45" s="20"/>
      <c r="B45" s="41" t="str">
        <f>'Pressupost Arrencada TV'!B45</f>
        <v>02.02.</v>
      </c>
      <c r="C45" s="34" t="str">
        <f>'Pressupost Arrencada TV'!C45</f>
        <v>Primers papers</v>
      </c>
      <c r="D45" s="38"/>
      <c r="E45" s="38"/>
      <c r="F45" s="20"/>
      <c r="G45" s="20"/>
      <c r="DL45" s="38"/>
    </row>
    <row r="46" spans="1:116" x14ac:dyDescent="0.25">
      <c r="A46" s="34"/>
      <c r="B46" s="160" t="str">
        <f>'Pressupost Arrencada TV'!B46</f>
        <v>02.02.01.</v>
      </c>
      <c r="C46" s="240" t="str">
        <f>'Pressupost Arrencada TV'!C46</f>
        <v xml:space="preserve"> </v>
      </c>
      <c r="D46" s="166">
        <f>'Pressupost Arrencada TV'!D46</f>
        <v>0</v>
      </c>
      <c r="E46" s="239">
        <f>'Pressupost Arrencada TV'!N46</f>
        <v>0</v>
      </c>
      <c r="F46" s="254"/>
      <c r="G46" s="252">
        <f t="shared" ref="G46:G60" si="3">F46-E46</f>
        <v>0</v>
      </c>
      <c r="DL46" s="39" t="e">
        <f>(IF(#REF!=0,1,#REF!)*IF(#REF!=0,1,#REF!)*#REF! )+#REF!*IF(#REF!=0,1,#REF!)*IF(#REF!=0,1,#REF!)</f>
        <v>#REF!</v>
      </c>
    </row>
    <row r="47" spans="1:116" x14ac:dyDescent="0.25">
      <c r="B47" s="153" t="str">
        <f>'Pressupost Arrencada TV'!B47</f>
        <v>02.02.02.</v>
      </c>
      <c r="C47" s="240">
        <f>'Pressupost Arrencada TV'!C47</f>
        <v>0</v>
      </c>
      <c r="D47" s="159">
        <f>'Pressupost Arrencada TV'!D47</f>
        <v>0</v>
      </c>
      <c r="E47" s="239">
        <f>'Pressupost Arrencada TV'!N47</f>
        <v>0</v>
      </c>
      <c r="F47" s="255"/>
      <c r="G47" s="252">
        <f t="shared" si="3"/>
        <v>0</v>
      </c>
      <c r="DL47" s="39" t="e">
        <f>(IF(#REF!=0,1,#REF!)*IF(#REF!=0,1,#REF!)*#REF! )+#REF!*IF(#REF!=0,1,#REF!)*IF(#REF!=0,1,#REF!)</f>
        <v>#REF!</v>
      </c>
    </row>
    <row r="48" spans="1:116" x14ac:dyDescent="0.25">
      <c r="A48" s="20"/>
      <c r="B48" s="144" t="str">
        <f>'Pressupost Arrencada TV'!B48</f>
        <v>02.02.03.</v>
      </c>
      <c r="C48" s="240" t="str">
        <f>'Pressupost Arrencada TV'!C48</f>
        <v xml:space="preserve"> </v>
      </c>
      <c r="D48" s="150">
        <f>'Pressupost Arrencada TV'!D48</f>
        <v>0</v>
      </c>
      <c r="E48" s="239">
        <f>'Pressupost Arrencada TV'!N48</f>
        <v>0</v>
      </c>
      <c r="F48" s="254"/>
      <c r="G48" s="252">
        <f t="shared" si="3"/>
        <v>0</v>
      </c>
      <c r="DL48" s="39" t="e">
        <f>(IF(#REF!=0,1,#REF!)*IF(#REF!=0,1,#REF!)*#REF! )+#REF!*IF(#REF!=0,1,#REF!)*IF(#REF!=0,1,#REF!)</f>
        <v>#REF!</v>
      </c>
    </row>
    <row r="49" spans="1:116" x14ac:dyDescent="0.25">
      <c r="A49" s="20"/>
      <c r="B49" s="153" t="str">
        <f>'Pressupost Arrencada TV'!B49</f>
        <v>02.02.04.</v>
      </c>
      <c r="C49" s="240">
        <f>'Pressupost Arrencada TV'!C49</f>
        <v>0</v>
      </c>
      <c r="D49" s="159">
        <f>'Pressupost Arrencada TV'!D49</f>
        <v>0</v>
      </c>
      <c r="E49" s="239">
        <f>'Pressupost Arrencada TV'!N49</f>
        <v>0</v>
      </c>
      <c r="F49" s="255"/>
      <c r="G49" s="252">
        <f t="shared" si="3"/>
        <v>0</v>
      </c>
      <c r="DL49" s="39" t="e">
        <f>(IF(#REF!=0,1,#REF!)*IF(#REF!=0,1,#REF!)*#REF! )+#REF!*IF(#REF!=0,1,#REF!)*IF(#REF!=0,1,#REF!)</f>
        <v>#REF!</v>
      </c>
    </row>
    <row r="50" spans="1:116" x14ac:dyDescent="0.25">
      <c r="A50" s="20"/>
      <c r="B50" s="144" t="str">
        <f>'Pressupost Arrencada TV'!B50</f>
        <v>02.02.05.</v>
      </c>
      <c r="C50" s="240">
        <f>'Pressupost Arrencada TV'!C50</f>
        <v>0</v>
      </c>
      <c r="D50" s="150">
        <f>'Pressupost Arrencada TV'!D50</f>
        <v>0</v>
      </c>
      <c r="E50" s="239">
        <f>'Pressupost Arrencada TV'!N50</f>
        <v>0</v>
      </c>
      <c r="F50" s="254"/>
      <c r="G50" s="252">
        <f t="shared" si="3"/>
        <v>0</v>
      </c>
      <c r="DL50" s="39" t="e">
        <f>(IF(#REF!=0,1,#REF!)*IF(#REF!=0,1,#REF!)*#REF! )+#REF!*IF(#REF!=0,1,#REF!)*IF(#REF!=0,1,#REF!)</f>
        <v>#REF!</v>
      </c>
    </row>
    <row r="51" spans="1:116" x14ac:dyDescent="0.25">
      <c r="A51" s="20"/>
      <c r="B51" s="153" t="str">
        <f>'Pressupost Arrencada TV'!B51</f>
        <v>02.02.06.</v>
      </c>
      <c r="C51" s="240">
        <f>'Pressupost Arrencada TV'!C51</f>
        <v>0</v>
      </c>
      <c r="D51" s="159">
        <f>'Pressupost Arrencada TV'!D51</f>
        <v>0</v>
      </c>
      <c r="E51" s="239">
        <f>'Pressupost Arrencada TV'!N51</f>
        <v>0</v>
      </c>
      <c r="F51" s="255"/>
      <c r="G51" s="252">
        <f t="shared" si="3"/>
        <v>0</v>
      </c>
      <c r="DL51" s="39" t="e">
        <f>(IF(#REF!=0,1,#REF!)*IF(#REF!=0,1,#REF!)*#REF! )+#REF!*IF(#REF!=0,1,#REF!)*IF(#REF!=0,1,#REF!)</f>
        <v>#REF!</v>
      </c>
    </row>
    <row r="52" spans="1:116" ht="15" customHeight="1" x14ac:dyDescent="0.25">
      <c r="A52" s="20"/>
      <c r="B52" s="144" t="str">
        <f>'Pressupost Arrencada TV'!B52</f>
        <v>02.02.07.</v>
      </c>
      <c r="C52" s="240">
        <f>'Pressupost Arrencada TV'!C52</f>
        <v>0</v>
      </c>
      <c r="D52" s="150">
        <f>'Pressupost Arrencada TV'!D52</f>
        <v>0</v>
      </c>
      <c r="E52" s="239">
        <f>'Pressupost Arrencada TV'!N52</f>
        <v>0</v>
      </c>
      <c r="F52" s="254"/>
      <c r="G52" s="252">
        <f t="shared" si="3"/>
        <v>0</v>
      </c>
      <c r="DL52" s="39" t="e">
        <f>(IF(#REF!=0,1,#REF!)*IF(#REF!=0,1,#REF!)*#REF! )+#REF!*IF(#REF!=0,1,#REF!)*IF(#REF!=0,1,#REF!)</f>
        <v>#REF!</v>
      </c>
    </row>
    <row r="53" spans="1:116" x14ac:dyDescent="0.25">
      <c r="A53" s="20"/>
      <c r="B53" s="153" t="str">
        <f>'Pressupost Arrencada TV'!B53</f>
        <v>02.02.08.</v>
      </c>
      <c r="C53" s="240">
        <f>'Pressupost Arrencada TV'!C53</f>
        <v>0</v>
      </c>
      <c r="D53" s="159">
        <f>'Pressupost Arrencada TV'!D53</f>
        <v>0</v>
      </c>
      <c r="E53" s="239">
        <f>'Pressupost Arrencada TV'!N53</f>
        <v>0</v>
      </c>
      <c r="F53" s="255"/>
      <c r="G53" s="252">
        <f t="shared" si="3"/>
        <v>0</v>
      </c>
      <c r="DL53" s="39" t="e">
        <f>(IF(#REF!=0,1,#REF!)*IF(#REF!=0,1,#REF!)*#REF! )+#REF!*IF(#REF!=0,1,#REF!)*IF(#REF!=0,1,#REF!)</f>
        <v>#REF!</v>
      </c>
    </row>
    <row r="54" spans="1:116" x14ac:dyDescent="0.25">
      <c r="A54" s="20"/>
      <c r="B54" s="144" t="str">
        <f>'Pressupost Arrencada TV'!B54</f>
        <v>02.02.09.</v>
      </c>
      <c r="C54" s="240">
        <f>'Pressupost Arrencada TV'!C54</f>
        <v>0</v>
      </c>
      <c r="D54" s="150">
        <f>'Pressupost Arrencada TV'!D54</f>
        <v>0</v>
      </c>
      <c r="E54" s="239">
        <f>'Pressupost Arrencada TV'!N54</f>
        <v>0</v>
      </c>
      <c r="F54" s="254"/>
      <c r="G54" s="252">
        <f t="shared" si="3"/>
        <v>0</v>
      </c>
      <c r="DL54" s="39" t="e">
        <f>(IF(#REF!=0,1,#REF!)*IF(#REF!=0,1,#REF!)*#REF! )+#REF!*IF(#REF!=0,1,#REF!)*IF(#REF!=0,1,#REF!)</f>
        <v>#REF!</v>
      </c>
    </row>
    <row r="55" spans="1:116" x14ac:dyDescent="0.25">
      <c r="A55" s="20"/>
      <c r="B55" s="153" t="str">
        <f>'Pressupost Arrencada TV'!B55</f>
        <v>02.02.10.</v>
      </c>
      <c r="C55" s="240">
        <f>'Pressupost Arrencada TV'!C55</f>
        <v>0</v>
      </c>
      <c r="D55" s="159">
        <f>'Pressupost Arrencada TV'!D55</f>
        <v>0</v>
      </c>
      <c r="E55" s="239">
        <f>'Pressupost Arrencada TV'!N55</f>
        <v>0</v>
      </c>
      <c r="F55" s="255"/>
      <c r="G55" s="252">
        <f t="shared" si="3"/>
        <v>0</v>
      </c>
      <c r="DL55" s="39" t="e">
        <f>(IF(#REF!=0,1,#REF!)*IF(#REF!=0,1,#REF!)*#REF! )+#REF!*IF(#REF!=0,1,#REF!)*IF(#REF!=0,1,#REF!)</f>
        <v>#REF!</v>
      </c>
    </row>
    <row r="56" spans="1:116" x14ac:dyDescent="0.25">
      <c r="A56" s="20"/>
      <c r="B56" s="144" t="str">
        <f>'Pressupost Arrencada TV'!B56</f>
        <v>02.02.11.</v>
      </c>
      <c r="C56" s="240">
        <f>'Pressupost Arrencada TV'!C56</f>
        <v>0</v>
      </c>
      <c r="D56" s="150">
        <f>'Pressupost Arrencada TV'!D56</f>
        <v>0</v>
      </c>
      <c r="E56" s="239">
        <f>'Pressupost Arrencada TV'!N56</f>
        <v>0</v>
      </c>
      <c r="F56" s="254"/>
      <c r="G56" s="252">
        <f t="shared" si="3"/>
        <v>0</v>
      </c>
      <c r="DL56" s="39" t="e">
        <f>(IF(#REF!=0,1,#REF!)*IF(#REF!=0,1,#REF!)*#REF! )+#REF!*IF(#REF!=0,1,#REF!)*IF(#REF!=0,1,#REF!)</f>
        <v>#REF!</v>
      </c>
    </row>
    <row r="57" spans="1:116" x14ac:dyDescent="0.25">
      <c r="A57" s="20"/>
      <c r="B57" s="153" t="str">
        <f>'Pressupost Arrencada TV'!B57</f>
        <v>02.02.12.</v>
      </c>
      <c r="C57" s="240">
        <f>'Pressupost Arrencada TV'!C57</f>
        <v>0</v>
      </c>
      <c r="D57" s="159">
        <f>'Pressupost Arrencada TV'!D57</f>
        <v>0</v>
      </c>
      <c r="E57" s="239">
        <f>'Pressupost Arrencada TV'!N57</f>
        <v>0</v>
      </c>
      <c r="F57" s="255"/>
      <c r="G57" s="252">
        <f t="shared" si="3"/>
        <v>0</v>
      </c>
      <c r="DL57" s="39" t="e">
        <f>(IF(#REF!=0,1,#REF!)*IF(#REF!=0,1,#REF!)*#REF! )+#REF!*IF(#REF!=0,1,#REF!)*IF(#REF!=0,1,#REF!)</f>
        <v>#REF!</v>
      </c>
    </row>
    <row r="58" spans="1:116" x14ac:dyDescent="0.25">
      <c r="A58" s="20"/>
      <c r="B58" s="144" t="str">
        <f>'Pressupost Arrencada TV'!B58</f>
        <v>02.02.13.</v>
      </c>
      <c r="C58" s="240">
        <f>'Pressupost Arrencada TV'!C58</f>
        <v>0</v>
      </c>
      <c r="D58" s="150">
        <f>'Pressupost Arrencada TV'!D58</f>
        <v>0</v>
      </c>
      <c r="E58" s="239">
        <f>'Pressupost Arrencada TV'!N58</f>
        <v>0</v>
      </c>
      <c r="F58" s="254"/>
      <c r="G58" s="252">
        <f t="shared" si="3"/>
        <v>0</v>
      </c>
      <c r="DL58" s="39" t="e">
        <f>(IF(#REF!=0,1,#REF!)*IF(#REF!=0,1,#REF!)*#REF! )+#REF!*IF(#REF!=0,1,#REF!)*IF(#REF!=0,1,#REF!)</f>
        <v>#REF!</v>
      </c>
    </row>
    <row r="59" spans="1:116" x14ac:dyDescent="0.25">
      <c r="A59" s="20"/>
      <c r="B59" s="153" t="str">
        <f>'Pressupost Arrencada TV'!B59</f>
        <v>02.02.14.</v>
      </c>
      <c r="C59" s="240">
        <f>'Pressupost Arrencada TV'!C59</f>
        <v>0</v>
      </c>
      <c r="D59" s="159">
        <f>'Pressupost Arrencada TV'!D59</f>
        <v>0</v>
      </c>
      <c r="E59" s="239">
        <f>'Pressupost Arrencada TV'!N59</f>
        <v>0</v>
      </c>
      <c r="F59" s="255"/>
      <c r="G59" s="252">
        <f t="shared" si="3"/>
        <v>0</v>
      </c>
      <c r="DL59" s="39" t="e">
        <f>(IF(#REF!=0,1,#REF!)*IF(#REF!=0,1,#REF!)*#REF! )+#REF!*IF(#REF!=0,1,#REF!)*IF(#REF!=0,1,#REF!)</f>
        <v>#REF!</v>
      </c>
    </row>
    <row r="60" spans="1:116" x14ac:dyDescent="0.25">
      <c r="A60" s="20"/>
      <c r="B60" s="144" t="str">
        <f>'Pressupost Arrencada TV'!B60</f>
        <v>02.02.15.</v>
      </c>
      <c r="C60" s="240">
        <f>'Pressupost Arrencada TV'!C60</f>
        <v>0</v>
      </c>
      <c r="D60" s="150">
        <f>'Pressupost Arrencada TV'!D60</f>
        <v>0</v>
      </c>
      <c r="E60" s="239">
        <f>'Pressupost Arrencada TV'!N60</f>
        <v>0</v>
      </c>
      <c r="F60" s="254"/>
      <c r="G60" s="252">
        <f t="shared" si="3"/>
        <v>0</v>
      </c>
      <c r="DL60" s="39" t="e">
        <f>(IF(#REF!=0,1,#REF!)*IF(#REF!=0,1,#REF!)*#REF! )+#REF!*IF(#REF!=0,1,#REF!)*IF(#REF!=0,1,#REF!)</f>
        <v>#REF!</v>
      </c>
    </row>
    <row r="61" spans="1:116" ht="15.75" thickBot="1" x14ac:dyDescent="0.3">
      <c r="A61" s="20"/>
      <c r="B61" s="31"/>
      <c r="C61" s="133" t="str">
        <f>"TOTAL " &amp;" " &amp; B45 &amp; " " &amp; (C45)</f>
        <v>TOTAL  02.02. Primers papers</v>
      </c>
      <c r="D61" s="134"/>
      <c r="E61" s="136">
        <f>'Pressupost Arrencada TV'!N61</f>
        <v>0</v>
      </c>
      <c r="F61" s="136">
        <f>SUM(F46:F60)</f>
        <v>0</v>
      </c>
      <c r="G61" s="136">
        <f>SUM(G46:G60)</f>
        <v>0</v>
      </c>
      <c r="DL61" s="40" t="e">
        <f>SUM(DL46:DL60)</f>
        <v>#REF!</v>
      </c>
    </row>
    <row r="62" spans="1:116" x14ac:dyDescent="0.25">
      <c r="A62" s="20"/>
      <c r="B62" s="42" t="str">
        <f>'Pressupost Arrencada TV'!B62</f>
        <v>Núm. Compte</v>
      </c>
      <c r="C62" s="38"/>
      <c r="D62" s="38"/>
      <c r="E62" s="20"/>
      <c r="F62" s="20"/>
      <c r="G62" s="20"/>
      <c r="DL62" s="38"/>
    </row>
    <row r="63" spans="1:116" x14ac:dyDescent="0.25">
      <c r="A63" s="20"/>
      <c r="B63" s="41" t="str">
        <f>'Pressupost Arrencada TV'!B63</f>
        <v>02.03.</v>
      </c>
      <c r="C63" s="34" t="str">
        <f>'Pressupost Arrencada TV'!C63</f>
        <v>Segons papers</v>
      </c>
      <c r="D63" s="47"/>
      <c r="E63" s="20"/>
      <c r="F63" s="20"/>
      <c r="G63" s="20"/>
      <c r="DL63" s="47"/>
    </row>
    <row r="64" spans="1:116" x14ac:dyDescent="0.25">
      <c r="A64" s="34"/>
      <c r="B64" s="160" t="str">
        <f>'Pressupost Arrencada TV'!B64</f>
        <v>02.03.01.</v>
      </c>
      <c r="C64" s="240" t="str">
        <f>'Pressupost Arrencada TV'!C64</f>
        <v xml:space="preserve"> </v>
      </c>
      <c r="D64" s="166">
        <f>'Pressupost Arrencada TV'!D64</f>
        <v>0</v>
      </c>
      <c r="E64" s="239">
        <f>'Pressupost Arrencada TV'!N64</f>
        <v>0</v>
      </c>
      <c r="F64" s="254"/>
      <c r="G64" s="252">
        <f t="shared" ref="G64:G78" si="4">F64-E64</f>
        <v>0</v>
      </c>
      <c r="DL64" s="39" t="e">
        <f>(IF(#REF!=0,1,#REF!)*IF(#REF!=0,1,#REF!)*#REF! )+#REF!*IF(#REF!=0,1,#REF!)*IF(#REF!=0,1,#REF!)</f>
        <v>#REF!</v>
      </c>
    </row>
    <row r="65" spans="1:116" x14ac:dyDescent="0.25">
      <c r="B65" s="153" t="str">
        <f>'Pressupost Arrencada TV'!B65</f>
        <v>02.03.02.</v>
      </c>
      <c r="C65" s="240" t="str">
        <f>'Pressupost Arrencada TV'!C65</f>
        <v xml:space="preserve"> </v>
      </c>
      <c r="D65" s="159">
        <f>'Pressupost Arrencada TV'!D65</f>
        <v>0</v>
      </c>
      <c r="E65" s="239">
        <f>'Pressupost Arrencada TV'!N65</f>
        <v>0</v>
      </c>
      <c r="F65" s="255"/>
      <c r="G65" s="252">
        <f t="shared" si="4"/>
        <v>0</v>
      </c>
      <c r="DL65" s="39" t="e">
        <f>(IF(#REF!=0,1,#REF!)*IF(#REF!=0,1,#REF!)*#REF! )+#REF!*IF(#REF!=0,1,#REF!)*IF(#REF!=0,1,#REF!)</f>
        <v>#REF!</v>
      </c>
    </row>
    <row r="66" spans="1:116" x14ac:dyDescent="0.25">
      <c r="A66" s="20"/>
      <c r="B66" s="144" t="str">
        <f>'Pressupost Arrencada TV'!B66</f>
        <v>02.03.03.</v>
      </c>
      <c r="C66" s="240">
        <f>'Pressupost Arrencada TV'!C66</f>
        <v>0</v>
      </c>
      <c r="D66" s="150">
        <f>'Pressupost Arrencada TV'!D66</f>
        <v>0</v>
      </c>
      <c r="E66" s="239">
        <f>'Pressupost Arrencada TV'!N66</f>
        <v>0</v>
      </c>
      <c r="F66" s="254"/>
      <c r="G66" s="252">
        <f t="shared" si="4"/>
        <v>0</v>
      </c>
      <c r="DL66" s="39" t="e">
        <f>(IF(#REF!=0,1,#REF!)*IF(#REF!=0,1,#REF!)*#REF! )+#REF!*IF(#REF!=0,1,#REF!)*IF(#REF!=0,1,#REF!)</f>
        <v>#REF!</v>
      </c>
    </row>
    <row r="67" spans="1:116" x14ac:dyDescent="0.25">
      <c r="A67" s="20"/>
      <c r="B67" s="153" t="str">
        <f>'Pressupost Arrencada TV'!B67</f>
        <v>02.03.04.</v>
      </c>
      <c r="C67" s="240">
        <f>'Pressupost Arrencada TV'!C67</f>
        <v>0</v>
      </c>
      <c r="D67" s="159">
        <f>'Pressupost Arrencada TV'!D67</f>
        <v>0</v>
      </c>
      <c r="E67" s="239">
        <f>'Pressupost Arrencada TV'!N67</f>
        <v>0</v>
      </c>
      <c r="F67" s="255"/>
      <c r="G67" s="252">
        <f t="shared" si="4"/>
        <v>0</v>
      </c>
      <c r="DL67" s="39" t="e">
        <f>(IF(#REF!=0,1,#REF!)*IF(#REF!=0,1,#REF!)*#REF! )+#REF!*IF(#REF!=0,1,#REF!)*IF(#REF!=0,1,#REF!)</f>
        <v>#REF!</v>
      </c>
    </row>
    <row r="68" spans="1:116" x14ac:dyDescent="0.25">
      <c r="A68" s="20"/>
      <c r="B68" s="144" t="str">
        <f>'Pressupost Arrencada TV'!B68</f>
        <v>02.03.05.</v>
      </c>
      <c r="C68" s="240">
        <f>'Pressupost Arrencada TV'!C68</f>
        <v>0</v>
      </c>
      <c r="D68" s="150">
        <f>'Pressupost Arrencada TV'!D68</f>
        <v>0</v>
      </c>
      <c r="E68" s="239">
        <f>'Pressupost Arrencada TV'!N68</f>
        <v>0</v>
      </c>
      <c r="F68" s="254"/>
      <c r="G68" s="252">
        <f t="shared" si="4"/>
        <v>0</v>
      </c>
      <c r="DL68" s="39" t="e">
        <f>(IF(#REF!=0,1,#REF!)*IF(#REF!=0,1,#REF!)*#REF! )+#REF!*IF(#REF!=0,1,#REF!)*IF(#REF!=0,1,#REF!)</f>
        <v>#REF!</v>
      </c>
    </row>
    <row r="69" spans="1:116" x14ac:dyDescent="0.25">
      <c r="A69" s="20"/>
      <c r="B69" s="153" t="str">
        <f>'Pressupost Arrencada TV'!B69</f>
        <v>02.03.06.</v>
      </c>
      <c r="C69" s="240">
        <f>'Pressupost Arrencada TV'!C69</f>
        <v>0</v>
      </c>
      <c r="D69" s="159">
        <f>'Pressupost Arrencada TV'!D69</f>
        <v>0</v>
      </c>
      <c r="E69" s="239">
        <f>'Pressupost Arrencada TV'!N69</f>
        <v>0</v>
      </c>
      <c r="F69" s="255"/>
      <c r="G69" s="252">
        <f t="shared" si="4"/>
        <v>0</v>
      </c>
      <c r="DL69" s="39" t="e">
        <f>(IF(#REF!=0,1,#REF!)*IF(#REF!=0,1,#REF!)*#REF! )+#REF!*IF(#REF!=0,1,#REF!)*IF(#REF!=0,1,#REF!)</f>
        <v>#REF!</v>
      </c>
    </row>
    <row r="70" spans="1:116" x14ac:dyDescent="0.25">
      <c r="A70" s="20"/>
      <c r="B70" s="144" t="str">
        <f>'Pressupost Arrencada TV'!B70</f>
        <v>02.03.07.</v>
      </c>
      <c r="C70" s="240">
        <f>'Pressupost Arrencada TV'!C70</f>
        <v>0</v>
      </c>
      <c r="D70" s="150">
        <f>'Pressupost Arrencada TV'!D70</f>
        <v>0</v>
      </c>
      <c r="E70" s="239">
        <f>'Pressupost Arrencada TV'!N70</f>
        <v>0</v>
      </c>
      <c r="F70" s="254"/>
      <c r="G70" s="252">
        <f t="shared" si="4"/>
        <v>0</v>
      </c>
      <c r="DL70" s="39" t="e">
        <f>(IF(#REF!=0,1,#REF!)*IF(#REF!=0,1,#REF!)*#REF! )+#REF!*IF(#REF!=0,1,#REF!)*IF(#REF!=0,1,#REF!)</f>
        <v>#REF!</v>
      </c>
    </row>
    <row r="71" spans="1:116" x14ac:dyDescent="0.25">
      <c r="A71" s="20"/>
      <c r="B71" s="153" t="str">
        <f>'Pressupost Arrencada TV'!B71</f>
        <v>02.03.08.</v>
      </c>
      <c r="C71" s="240">
        <f>'Pressupost Arrencada TV'!C71</f>
        <v>0</v>
      </c>
      <c r="D71" s="159">
        <f>'Pressupost Arrencada TV'!D71</f>
        <v>0</v>
      </c>
      <c r="E71" s="239">
        <f>'Pressupost Arrencada TV'!N71</f>
        <v>0</v>
      </c>
      <c r="F71" s="255"/>
      <c r="G71" s="252">
        <f t="shared" si="4"/>
        <v>0</v>
      </c>
      <c r="DL71" s="39" t="e">
        <f>(IF(#REF!=0,1,#REF!)*IF(#REF!=0,1,#REF!)*#REF! )+#REF!*IF(#REF!=0,1,#REF!)*IF(#REF!=0,1,#REF!)</f>
        <v>#REF!</v>
      </c>
    </row>
    <row r="72" spans="1:116" x14ac:dyDescent="0.25">
      <c r="A72" s="20"/>
      <c r="B72" s="144" t="str">
        <f>'Pressupost Arrencada TV'!B72</f>
        <v>02.03.09.</v>
      </c>
      <c r="C72" s="240">
        <f>'Pressupost Arrencada TV'!C72</f>
        <v>0</v>
      </c>
      <c r="D72" s="150">
        <f>'Pressupost Arrencada TV'!D72</f>
        <v>0</v>
      </c>
      <c r="E72" s="239">
        <f>'Pressupost Arrencada TV'!N72</f>
        <v>0</v>
      </c>
      <c r="F72" s="254"/>
      <c r="G72" s="252">
        <f t="shared" si="4"/>
        <v>0</v>
      </c>
      <c r="DL72" s="39" t="e">
        <f>(IF(#REF!=0,1,#REF!)*IF(#REF!=0,1,#REF!)*#REF! )+#REF!*IF(#REF!=0,1,#REF!)*IF(#REF!=0,1,#REF!)</f>
        <v>#REF!</v>
      </c>
    </row>
    <row r="73" spans="1:116" x14ac:dyDescent="0.25">
      <c r="A73" s="20"/>
      <c r="B73" s="153" t="str">
        <f>'Pressupost Arrencada TV'!B73</f>
        <v>02.03.10.</v>
      </c>
      <c r="C73" s="240">
        <f>'Pressupost Arrencada TV'!C73</f>
        <v>0</v>
      </c>
      <c r="D73" s="159">
        <f>'Pressupost Arrencada TV'!D73</f>
        <v>0</v>
      </c>
      <c r="E73" s="239">
        <f>'Pressupost Arrencada TV'!N73</f>
        <v>0</v>
      </c>
      <c r="F73" s="255"/>
      <c r="G73" s="252">
        <f t="shared" si="4"/>
        <v>0</v>
      </c>
      <c r="DL73" s="39" t="e">
        <f>(IF(#REF!=0,1,#REF!)*IF(#REF!=0,1,#REF!)*#REF! )+#REF!*IF(#REF!=0,1,#REF!)*IF(#REF!=0,1,#REF!)</f>
        <v>#REF!</v>
      </c>
    </row>
    <row r="74" spans="1:116" x14ac:dyDescent="0.25">
      <c r="A74" s="20"/>
      <c r="B74" s="144" t="str">
        <f>'Pressupost Arrencada TV'!B74</f>
        <v>02.03.11.</v>
      </c>
      <c r="C74" s="240">
        <f>'Pressupost Arrencada TV'!C74</f>
        <v>0</v>
      </c>
      <c r="D74" s="150">
        <f>'Pressupost Arrencada TV'!D74</f>
        <v>0</v>
      </c>
      <c r="E74" s="239">
        <f>'Pressupost Arrencada TV'!N74</f>
        <v>0</v>
      </c>
      <c r="F74" s="254"/>
      <c r="G74" s="252">
        <f t="shared" si="4"/>
        <v>0</v>
      </c>
      <c r="DL74" s="39" t="e">
        <f>(IF(#REF!=0,1,#REF!)*IF(#REF!=0,1,#REF!)*#REF! )+#REF!*IF(#REF!=0,1,#REF!)*IF(#REF!=0,1,#REF!)</f>
        <v>#REF!</v>
      </c>
    </row>
    <row r="75" spans="1:116" x14ac:dyDescent="0.25">
      <c r="A75" s="20"/>
      <c r="B75" s="153" t="str">
        <f>'Pressupost Arrencada TV'!B75</f>
        <v>02.03.12.</v>
      </c>
      <c r="C75" s="240">
        <f>'Pressupost Arrencada TV'!C75</f>
        <v>0</v>
      </c>
      <c r="D75" s="159">
        <f>'Pressupost Arrencada TV'!D75</f>
        <v>0</v>
      </c>
      <c r="E75" s="239">
        <f>'Pressupost Arrencada TV'!N75</f>
        <v>0</v>
      </c>
      <c r="F75" s="255"/>
      <c r="G75" s="252">
        <f t="shared" si="4"/>
        <v>0</v>
      </c>
      <c r="DL75" s="39" t="e">
        <f>(IF(#REF!=0,1,#REF!)*IF(#REF!=0,1,#REF!)*#REF! )+#REF!*IF(#REF!=0,1,#REF!)*IF(#REF!=0,1,#REF!)</f>
        <v>#REF!</v>
      </c>
    </row>
    <row r="76" spans="1:116" x14ac:dyDescent="0.25">
      <c r="A76" s="20"/>
      <c r="B76" s="144" t="str">
        <f>'Pressupost Arrencada TV'!B76</f>
        <v>02.03.13.</v>
      </c>
      <c r="C76" s="240">
        <f>'Pressupost Arrencada TV'!C76</f>
        <v>0</v>
      </c>
      <c r="D76" s="150">
        <f>'Pressupost Arrencada TV'!D76</f>
        <v>0</v>
      </c>
      <c r="E76" s="239">
        <f>'Pressupost Arrencada TV'!N76</f>
        <v>0</v>
      </c>
      <c r="F76" s="254"/>
      <c r="G76" s="252">
        <f t="shared" si="4"/>
        <v>0</v>
      </c>
      <c r="DL76" s="39" t="e">
        <f>(IF(#REF!=0,1,#REF!)*IF(#REF!=0,1,#REF!)*#REF! )+#REF!*IF(#REF!=0,1,#REF!)*IF(#REF!=0,1,#REF!)</f>
        <v>#REF!</v>
      </c>
    </row>
    <row r="77" spans="1:116" x14ac:dyDescent="0.25">
      <c r="A77" s="20"/>
      <c r="B77" s="153" t="str">
        <f>'Pressupost Arrencada TV'!B77</f>
        <v>02.03.14.</v>
      </c>
      <c r="C77" s="240">
        <f>'Pressupost Arrencada TV'!C77</f>
        <v>0</v>
      </c>
      <c r="D77" s="159">
        <f>'Pressupost Arrencada TV'!D77</f>
        <v>0</v>
      </c>
      <c r="E77" s="239">
        <f>'Pressupost Arrencada TV'!N77</f>
        <v>0</v>
      </c>
      <c r="F77" s="255"/>
      <c r="G77" s="252">
        <f t="shared" si="4"/>
        <v>0</v>
      </c>
      <c r="DL77" s="39" t="e">
        <f>(IF(#REF!=0,1,#REF!)*IF(#REF!=0,1,#REF!)*#REF! )+#REF!*IF(#REF!=0,1,#REF!)*IF(#REF!=0,1,#REF!)</f>
        <v>#REF!</v>
      </c>
    </row>
    <row r="78" spans="1:116" x14ac:dyDescent="0.25">
      <c r="A78" s="132"/>
      <c r="B78" s="144" t="str">
        <f>'Pressupost Arrencada TV'!B78</f>
        <v>02.03.15.</v>
      </c>
      <c r="C78" s="240">
        <f>'Pressupost Arrencada TV'!C78</f>
        <v>0</v>
      </c>
      <c r="D78" s="150">
        <f>'Pressupost Arrencada TV'!D78</f>
        <v>0</v>
      </c>
      <c r="E78" s="239">
        <f>'Pressupost Arrencada TV'!N78</f>
        <v>0</v>
      </c>
      <c r="F78" s="254"/>
      <c r="G78" s="252">
        <f t="shared" si="4"/>
        <v>0</v>
      </c>
      <c r="DL78" s="39" t="e">
        <f>(IF(#REF!=0,1,#REF!)*IF(#REF!=0,1,#REF!)*#REF! )+#REF!*IF(#REF!=0,1,#REF!)*IF(#REF!=0,1,#REF!)</f>
        <v>#REF!</v>
      </c>
    </row>
    <row r="79" spans="1:116" ht="15.75" thickBot="1" x14ac:dyDescent="0.3">
      <c r="A79" s="20"/>
      <c r="B79" s="31"/>
      <c r="C79" s="133" t="str">
        <f>"TOTAL " &amp;" " &amp; B63 &amp; " " &amp; (C63)</f>
        <v>TOTAL  02.03. Segons papers</v>
      </c>
      <c r="D79" s="134"/>
      <c r="E79" s="136">
        <f>'Pressupost Arrencada TV'!N79</f>
        <v>0</v>
      </c>
      <c r="F79" s="136">
        <f>SUM(F64:F78)</f>
        <v>0</v>
      </c>
      <c r="G79" s="136">
        <f>SUM(G64:G78)</f>
        <v>0</v>
      </c>
      <c r="DL79" s="40" t="e">
        <f>SUM(DL64:DL78)</f>
        <v>#REF!</v>
      </c>
    </row>
    <row r="80" spans="1:116" x14ac:dyDescent="0.25">
      <c r="A80" s="20"/>
      <c r="B80" s="42" t="str">
        <f>'Pressupost Arrencada TV'!B80</f>
        <v>Núm. Compte</v>
      </c>
      <c r="C80" s="38"/>
      <c r="D80" s="38"/>
      <c r="E80" s="20"/>
      <c r="F80" s="20"/>
      <c r="G80" s="20"/>
      <c r="DL80" s="38"/>
    </row>
    <row r="81" spans="1:116" x14ac:dyDescent="0.25">
      <c r="A81" s="20"/>
      <c r="B81" s="41" t="str">
        <f>'Pressupost Arrencada TV'!B81</f>
        <v>02.04.</v>
      </c>
      <c r="C81" s="34" t="str">
        <f>'Pressupost Arrencada TV'!C81</f>
        <v>Repartiment</v>
      </c>
      <c r="D81" s="42"/>
      <c r="E81" s="51"/>
      <c r="F81" s="20"/>
      <c r="G81" s="20"/>
      <c r="DL81" s="51"/>
    </row>
    <row r="82" spans="1:116" x14ac:dyDescent="0.25">
      <c r="A82" s="34"/>
      <c r="B82" s="160" t="str">
        <f>'Pressupost Arrencada TV'!B82</f>
        <v>02.04.01.</v>
      </c>
      <c r="C82" s="240">
        <f>'Pressupost Arrencada TV'!C82</f>
        <v>0</v>
      </c>
      <c r="D82" s="166">
        <f>'Pressupost Arrencada TV'!D82</f>
        <v>0</v>
      </c>
      <c r="E82" s="239">
        <f>'Pressupost Arrencada TV'!N82</f>
        <v>0</v>
      </c>
      <c r="F82" s="256"/>
      <c r="G82" s="252">
        <f t="shared" ref="G82:G96" si="5">F82-E82</f>
        <v>0</v>
      </c>
      <c r="DL82" s="39" t="e">
        <f>(IF(#REF!=0,1,#REF!)*IF(#REF!=0,1,#REF!)*#REF! )+#REF!*IF(#REF!=0,1,#REF!)*IF(#REF!=0,1,#REF!)</f>
        <v>#REF!</v>
      </c>
    </row>
    <row r="83" spans="1:116" x14ac:dyDescent="0.25">
      <c r="B83" s="153" t="str">
        <f>'Pressupost Arrencada TV'!B83</f>
        <v>02.04.02.</v>
      </c>
      <c r="C83" s="240">
        <f>'Pressupost Arrencada TV'!C83</f>
        <v>0</v>
      </c>
      <c r="D83" s="159">
        <f>'Pressupost Arrencada TV'!D83</f>
        <v>0</v>
      </c>
      <c r="E83" s="239">
        <f>'Pressupost Arrencada TV'!N83</f>
        <v>0</v>
      </c>
      <c r="F83" s="255"/>
      <c r="G83" s="252">
        <f t="shared" si="5"/>
        <v>0</v>
      </c>
      <c r="DL83" s="39" t="e">
        <f>(IF(#REF!=0,1,#REF!)*IF(#REF!=0,1,#REF!)*#REF! )+#REF!*IF(#REF!=0,1,#REF!)*IF(#REF!=0,1,#REF!)</f>
        <v>#REF!</v>
      </c>
    </row>
    <row r="84" spans="1:116" x14ac:dyDescent="0.25">
      <c r="A84" s="34"/>
      <c r="B84" s="144" t="str">
        <f>'Pressupost Arrencada TV'!B84</f>
        <v>02.04.03.</v>
      </c>
      <c r="C84" s="240">
        <f>'Pressupost Arrencada TV'!C84</f>
        <v>0</v>
      </c>
      <c r="D84" s="150">
        <f>'Pressupost Arrencada TV'!D84</f>
        <v>0</v>
      </c>
      <c r="E84" s="239">
        <f>'Pressupost Arrencada TV'!N84</f>
        <v>0</v>
      </c>
      <c r="F84" s="254"/>
      <c r="G84" s="252">
        <f t="shared" si="5"/>
        <v>0</v>
      </c>
      <c r="DL84" s="39" t="e">
        <f>(IF(#REF!=0,1,#REF!)*IF(#REF!=0,1,#REF!)*#REF! )+#REF!*IF(#REF!=0,1,#REF!)*IF(#REF!=0,1,#REF!)</f>
        <v>#REF!</v>
      </c>
    </row>
    <row r="85" spans="1:116" x14ac:dyDescent="0.25">
      <c r="A85" s="34"/>
      <c r="B85" s="153" t="str">
        <f>'Pressupost Arrencada TV'!B85</f>
        <v>02.04.04.</v>
      </c>
      <c r="C85" s="240">
        <f>'Pressupost Arrencada TV'!C85</f>
        <v>0</v>
      </c>
      <c r="D85" s="159">
        <f>'Pressupost Arrencada TV'!D85</f>
        <v>0</v>
      </c>
      <c r="E85" s="239">
        <f>'Pressupost Arrencada TV'!N85</f>
        <v>0</v>
      </c>
      <c r="F85" s="255"/>
      <c r="G85" s="252">
        <f t="shared" si="5"/>
        <v>0</v>
      </c>
      <c r="DL85" s="39" t="e">
        <f>(IF(#REF!=0,1,#REF!)*IF(#REF!=0,1,#REF!)*#REF! )+#REF!*IF(#REF!=0,1,#REF!)*IF(#REF!=0,1,#REF!)</f>
        <v>#REF!</v>
      </c>
    </row>
    <row r="86" spans="1:116" x14ac:dyDescent="0.25">
      <c r="A86" s="34"/>
      <c r="B86" s="144" t="str">
        <f>'Pressupost Arrencada TV'!B86</f>
        <v>02.04.05.</v>
      </c>
      <c r="C86" s="240">
        <f>'Pressupost Arrencada TV'!C86</f>
        <v>0</v>
      </c>
      <c r="D86" s="150">
        <f>'Pressupost Arrencada TV'!D86</f>
        <v>0</v>
      </c>
      <c r="E86" s="239">
        <f>'Pressupost Arrencada TV'!N86</f>
        <v>0</v>
      </c>
      <c r="F86" s="254"/>
      <c r="G86" s="252">
        <f t="shared" si="5"/>
        <v>0</v>
      </c>
      <c r="DL86" s="39" t="e">
        <f>(IF(#REF!=0,1,#REF!)*IF(#REF!=0,1,#REF!)*#REF! )+#REF!*IF(#REF!=0,1,#REF!)*IF(#REF!=0,1,#REF!)</f>
        <v>#REF!</v>
      </c>
    </row>
    <row r="87" spans="1:116" x14ac:dyDescent="0.25">
      <c r="A87" s="34"/>
      <c r="B87" s="153" t="str">
        <f>'Pressupost Arrencada TV'!B87</f>
        <v>02.04.06.</v>
      </c>
      <c r="C87" s="240">
        <f>'Pressupost Arrencada TV'!C87</f>
        <v>0</v>
      </c>
      <c r="D87" s="159">
        <f>'Pressupost Arrencada TV'!D87</f>
        <v>0</v>
      </c>
      <c r="E87" s="239">
        <f>'Pressupost Arrencada TV'!N87</f>
        <v>0</v>
      </c>
      <c r="F87" s="255"/>
      <c r="G87" s="252">
        <f t="shared" si="5"/>
        <v>0</v>
      </c>
      <c r="DL87" s="39" t="e">
        <f>(IF(#REF!=0,1,#REF!)*IF(#REF!=0,1,#REF!)*#REF! )+#REF!*IF(#REF!=0,1,#REF!)*IF(#REF!=0,1,#REF!)</f>
        <v>#REF!</v>
      </c>
    </row>
    <row r="88" spans="1:116" x14ac:dyDescent="0.25">
      <c r="A88" s="34"/>
      <c r="B88" s="144" t="str">
        <f>'Pressupost Arrencada TV'!B88</f>
        <v>02.04.07.</v>
      </c>
      <c r="C88" s="240">
        <f>'Pressupost Arrencada TV'!C88</f>
        <v>0</v>
      </c>
      <c r="D88" s="150">
        <f>'Pressupost Arrencada TV'!D88</f>
        <v>0</v>
      </c>
      <c r="E88" s="239">
        <f>'Pressupost Arrencada TV'!N88</f>
        <v>0</v>
      </c>
      <c r="F88" s="254"/>
      <c r="G88" s="252">
        <f t="shared" si="5"/>
        <v>0</v>
      </c>
      <c r="DL88" s="39" t="e">
        <f>(IF(#REF!=0,1,#REF!)*IF(#REF!=0,1,#REF!)*#REF! )+#REF!*IF(#REF!=0,1,#REF!)*IF(#REF!=0,1,#REF!)</f>
        <v>#REF!</v>
      </c>
    </row>
    <row r="89" spans="1:116" x14ac:dyDescent="0.25">
      <c r="A89" s="34"/>
      <c r="B89" s="153" t="str">
        <f>'Pressupost Arrencada TV'!B89</f>
        <v>02.04.08.</v>
      </c>
      <c r="C89" s="240">
        <f>'Pressupost Arrencada TV'!C89</f>
        <v>0</v>
      </c>
      <c r="D89" s="159">
        <f>'Pressupost Arrencada TV'!D89</f>
        <v>0</v>
      </c>
      <c r="E89" s="239">
        <f>'Pressupost Arrencada TV'!N89</f>
        <v>0</v>
      </c>
      <c r="F89" s="255"/>
      <c r="G89" s="252">
        <f t="shared" si="5"/>
        <v>0</v>
      </c>
      <c r="DL89" s="39" t="e">
        <f>(IF(#REF!=0,1,#REF!)*IF(#REF!=0,1,#REF!)*#REF! )+#REF!*IF(#REF!=0,1,#REF!)*IF(#REF!=0,1,#REF!)</f>
        <v>#REF!</v>
      </c>
    </row>
    <row r="90" spans="1:116" x14ac:dyDescent="0.25">
      <c r="A90" s="34"/>
      <c r="B90" s="144" t="str">
        <f>'Pressupost Arrencada TV'!B90</f>
        <v>02.04.09.</v>
      </c>
      <c r="C90" s="240">
        <f>'Pressupost Arrencada TV'!C90</f>
        <v>0</v>
      </c>
      <c r="D90" s="150">
        <f>'Pressupost Arrencada TV'!D90</f>
        <v>0</v>
      </c>
      <c r="E90" s="239">
        <f>'Pressupost Arrencada TV'!N90</f>
        <v>0</v>
      </c>
      <c r="F90" s="254"/>
      <c r="G90" s="252">
        <f t="shared" si="5"/>
        <v>0</v>
      </c>
      <c r="DL90" s="39" t="e">
        <f>(IF(#REF!=0,1,#REF!)*IF(#REF!=0,1,#REF!)*#REF! )+#REF!*IF(#REF!=0,1,#REF!)*IF(#REF!=0,1,#REF!)</f>
        <v>#REF!</v>
      </c>
    </row>
    <row r="91" spans="1:116" x14ac:dyDescent="0.25">
      <c r="A91" s="34"/>
      <c r="B91" s="153" t="str">
        <f>'Pressupost Arrencada TV'!B91</f>
        <v>02.04.10.</v>
      </c>
      <c r="C91" s="240">
        <f>'Pressupost Arrencada TV'!C91</f>
        <v>0</v>
      </c>
      <c r="D91" s="159">
        <f>'Pressupost Arrencada TV'!D91</f>
        <v>0</v>
      </c>
      <c r="E91" s="239">
        <f>'Pressupost Arrencada TV'!N91</f>
        <v>0</v>
      </c>
      <c r="F91" s="255"/>
      <c r="G91" s="252">
        <f t="shared" si="5"/>
        <v>0</v>
      </c>
      <c r="DL91" s="39" t="e">
        <f>(IF(#REF!=0,1,#REF!)*IF(#REF!=0,1,#REF!)*#REF! )+#REF!*IF(#REF!=0,1,#REF!)*IF(#REF!=0,1,#REF!)</f>
        <v>#REF!</v>
      </c>
    </row>
    <row r="92" spans="1:116" x14ac:dyDescent="0.25">
      <c r="A92" s="34"/>
      <c r="B92" s="144" t="str">
        <f>'Pressupost Arrencada TV'!B92</f>
        <v>02.04.11.</v>
      </c>
      <c r="C92" s="240">
        <f>'Pressupost Arrencada TV'!C92</f>
        <v>0</v>
      </c>
      <c r="D92" s="150">
        <f>'Pressupost Arrencada TV'!D92</f>
        <v>0</v>
      </c>
      <c r="E92" s="239">
        <f>'Pressupost Arrencada TV'!N92</f>
        <v>0</v>
      </c>
      <c r="F92" s="254"/>
      <c r="G92" s="252">
        <f t="shared" si="5"/>
        <v>0</v>
      </c>
      <c r="DL92" s="39" t="e">
        <f>(IF(#REF!=0,1,#REF!)*IF(#REF!=0,1,#REF!)*#REF! )+#REF!*IF(#REF!=0,1,#REF!)*IF(#REF!=0,1,#REF!)</f>
        <v>#REF!</v>
      </c>
    </row>
    <row r="93" spans="1:116" x14ac:dyDescent="0.25">
      <c r="A93" s="34"/>
      <c r="B93" s="153" t="str">
        <f>'Pressupost Arrencada TV'!B93</f>
        <v>02.04.12.</v>
      </c>
      <c r="C93" s="240">
        <f>'Pressupost Arrencada TV'!C93</f>
        <v>0</v>
      </c>
      <c r="D93" s="159">
        <f>'Pressupost Arrencada TV'!D93</f>
        <v>0</v>
      </c>
      <c r="E93" s="239">
        <f>'Pressupost Arrencada TV'!N93</f>
        <v>0</v>
      </c>
      <c r="F93" s="255"/>
      <c r="G93" s="252">
        <f t="shared" si="5"/>
        <v>0</v>
      </c>
      <c r="DL93" s="39" t="e">
        <f>(IF(#REF!=0,1,#REF!)*IF(#REF!=0,1,#REF!)*#REF! )+#REF!*IF(#REF!=0,1,#REF!)*IF(#REF!=0,1,#REF!)</f>
        <v>#REF!</v>
      </c>
    </row>
    <row r="94" spans="1:116" x14ac:dyDescent="0.25">
      <c r="A94" s="34"/>
      <c r="B94" s="144" t="str">
        <f>'Pressupost Arrencada TV'!B94</f>
        <v>02.04.13.</v>
      </c>
      <c r="C94" s="240">
        <f>'Pressupost Arrencada TV'!C94</f>
        <v>0</v>
      </c>
      <c r="D94" s="150">
        <f>'Pressupost Arrencada TV'!D94</f>
        <v>0</v>
      </c>
      <c r="E94" s="239">
        <f>'Pressupost Arrencada TV'!N94</f>
        <v>0</v>
      </c>
      <c r="F94" s="254"/>
      <c r="G94" s="252">
        <f t="shared" si="5"/>
        <v>0</v>
      </c>
      <c r="DL94" s="39" t="e">
        <f>(IF(#REF!=0,1,#REF!)*IF(#REF!=0,1,#REF!)*#REF! )+#REF!*IF(#REF!=0,1,#REF!)*IF(#REF!=0,1,#REF!)</f>
        <v>#REF!</v>
      </c>
    </row>
    <row r="95" spans="1:116" x14ac:dyDescent="0.25">
      <c r="A95" s="34"/>
      <c r="B95" s="153" t="str">
        <f>'Pressupost Arrencada TV'!B95</f>
        <v>02.04.14.</v>
      </c>
      <c r="C95" s="240">
        <f>'Pressupost Arrencada TV'!C95</f>
        <v>0</v>
      </c>
      <c r="D95" s="159">
        <f>'Pressupost Arrencada TV'!D95</f>
        <v>0</v>
      </c>
      <c r="E95" s="239">
        <f>'Pressupost Arrencada TV'!N95</f>
        <v>0</v>
      </c>
      <c r="F95" s="255"/>
      <c r="G95" s="252">
        <f t="shared" si="5"/>
        <v>0</v>
      </c>
      <c r="DL95" s="39" t="e">
        <f>(IF(#REF!=0,1,#REF!)*IF(#REF!=0,1,#REF!)*#REF! )+#REF!*IF(#REF!=0,1,#REF!)*IF(#REF!=0,1,#REF!)</f>
        <v>#REF!</v>
      </c>
    </row>
    <row r="96" spans="1:116" x14ac:dyDescent="0.25">
      <c r="A96" s="34"/>
      <c r="B96" s="144" t="str">
        <f>'Pressupost Arrencada TV'!B96</f>
        <v>02.04.15.</v>
      </c>
      <c r="C96" s="240">
        <f>'Pressupost Arrencada TV'!C96</f>
        <v>0</v>
      </c>
      <c r="D96" s="150">
        <f>'Pressupost Arrencada TV'!D96</f>
        <v>0</v>
      </c>
      <c r="E96" s="239">
        <f>'Pressupost Arrencada TV'!N96</f>
        <v>0</v>
      </c>
      <c r="F96" s="254"/>
      <c r="G96" s="252">
        <f t="shared" si="5"/>
        <v>0</v>
      </c>
      <c r="DL96" s="39" t="e">
        <f>(IF(#REF!=0,1,#REF!)*IF(#REF!=0,1,#REF!)*#REF! )+#REF!*IF(#REF!=0,1,#REF!)*IF(#REF!=0,1,#REF!)</f>
        <v>#REF!</v>
      </c>
    </row>
    <row r="97" spans="1:116" ht="15.75" thickBot="1" x14ac:dyDescent="0.3">
      <c r="A97" s="34"/>
      <c r="B97" s="31"/>
      <c r="C97" s="133" t="str">
        <f>"TOTAL " &amp;" " &amp; B81 &amp; " " &amp; (C81)</f>
        <v>TOTAL  02.04. Repartiment</v>
      </c>
      <c r="D97" s="134"/>
      <c r="E97" s="136">
        <f>'Pressupost Arrencada TV'!N97</f>
        <v>0</v>
      </c>
      <c r="F97" s="136">
        <f>SUM(F82:F96)</f>
        <v>0</v>
      </c>
      <c r="G97" s="136">
        <f>SUM(G82:G96)</f>
        <v>0</v>
      </c>
      <c r="DL97" s="40" t="e">
        <f>SUM(DL82:DL96)</f>
        <v>#REF!</v>
      </c>
    </row>
    <row r="98" spans="1:116" x14ac:dyDescent="0.25">
      <c r="A98" s="20"/>
      <c r="B98" s="42" t="str">
        <f>'Pressupost Arrencada TV'!B98</f>
        <v>Núm. Compte</v>
      </c>
      <c r="C98" s="38"/>
      <c r="D98" s="38"/>
      <c r="E98" s="20"/>
      <c r="F98" s="20"/>
      <c r="G98" s="20"/>
      <c r="DL98" s="38"/>
    </row>
    <row r="99" spans="1:116" x14ac:dyDescent="0.25">
      <c r="A99" s="20"/>
      <c r="B99" s="41" t="str">
        <f>'Pressupost Arrencada TV'!B99</f>
        <v>02.05.</v>
      </c>
      <c r="C99" s="34" t="str">
        <f>'Pressupost Arrencada TV'!C99</f>
        <v>Intervenció breu</v>
      </c>
      <c r="D99" s="42"/>
      <c r="E99" s="20"/>
      <c r="F99" s="20"/>
      <c r="G99" s="20"/>
      <c r="DL99" s="47"/>
    </row>
    <row r="100" spans="1:116" x14ac:dyDescent="0.25">
      <c r="A100" s="34"/>
      <c r="B100" s="160" t="str">
        <f>'Pressupost Arrencada TV'!B100</f>
        <v>02.05.01.</v>
      </c>
      <c r="C100" s="240">
        <f>'Pressupost Arrencada TV'!C100</f>
        <v>0</v>
      </c>
      <c r="D100" s="166">
        <f>'Pressupost Arrencada TV'!D100</f>
        <v>0</v>
      </c>
      <c r="E100" s="239">
        <f>'Pressupost Arrencada TV'!N100</f>
        <v>0</v>
      </c>
      <c r="F100" s="254"/>
      <c r="G100" s="252">
        <f t="shared" ref="G100:G114" si="6">F100-E100</f>
        <v>0</v>
      </c>
      <c r="DL100" s="39" t="e">
        <f>(IF(#REF!=0,1,#REF!)*IF(#REF!=0,1,#REF!)*#REF! )+#REF!*IF(#REF!=0,1,#REF!)*IF(#REF!=0,1,#REF!)</f>
        <v>#REF!</v>
      </c>
    </row>
    <row r="101" spans="1:116" x14ac:dyDescent="0.25">
      <c r="B101" s="153" t="str">
        <f>'Pressupost Arrencada TV'!B101</f>
        <v>02.05.02.</v>
      </c>
      <c r="C101" s="240">
        <f>'Pressupost Arrencada TV'!C101</f>
        <v>0</v>
      </c>
      <c r="D101" s="159">
        <f>'Pressupost Arrencada TV'!D101</f>
        <v>0</v>
      </c>
      <c r="E101" s="239">
        <f>'Pressupost Arrencada TV'!N101</f>
        <v>0</v>
      </c>
      <c r="F101" s="255"/>
      <c r="G101" s="252">
        <f t="shared" si="6"/>
        <v>0</v>
      </c>
      <c r="DL101" s="39" t="e">
        <f>(IF(#REF!=0,1,#REF!)*IF(#REF!=0,1,#REF!)*#REF! )+#REF!*IF(#REF!=0,1,#REF!)*IF(#REF!=0,1,#REF!)</f>
        <v>#REF!</v>
      </c>
    </row>
    <row r="102" spans="1:116" x14ac:dyDescent="0.25">
      <c r="A102" s="34"/>
      <c r="B102" s="144" t="str">
        <f>'Pressupost Arrencada TV'!B102</f>
        <v>02.05.03.</v>
      </c>
      <c r="C102" s="240">
        <f>'Pressupost Arrencada TV'!C102</f>
        <v>0</v>
      </c>
      <c r="D102" s="150">
        <f>'Pressupost Arrencada TV'!D102</f>
        <v>0</v>
      </c>
      <c r="E102" s="239">
        <f>'Pressupost Arrencada TV'!N102</f>
        <v>0</v>
      </c>
      <c r="F102" s="254"/>
      <c r="G102" s="252">
        <f t="shared" si="6"/>
        <v>0</v>
      </c>
      <c r="DL102" s="39" t="e">
        <f>(IF(#REF!=0,1,#REF!)*IF(#REF!=0,1,#REF!)*#REF! )+#REF!*IF(#REF!=0,1,#REF!)*IF(#REF!=0,1,#REF!)</f>
        <v>#REF!</v>
      </c>
    </row>
    <row r="103" spans="1:116" x14ac:dyDescent="0.25">
      <c r="A103" s="20"/>
      <c r="B103" s="153" t="str">
        <f>'Pressupost Arrencada TV'!B103</f>
        <v>02.05.04.</v>
      </c>
      <c r="C103" s="240">
        <f>'Pressupost Arrencada TV'!C103</f>
        <v>0</v>
      </c>
      <c r="D103" s="159">
        <f>'Pressupost Arrencada TV'!D103</f>
        <v>0</v>
      </c>
      <c r="E103" s="239">
        <f>'Pressupost Arrencada TV'!N103</f>
        <v>0</v>
      </c>
      <c r="F103" s="255"/>
      <c r="G103" s="252">
        <f t="shared" si="6"/>
        <v>0</v>
      </c>
      <c r="DL103" s="39" t="e">
        <f>(IF(#REF!=0,1,#REF!)*IF(#REF!=0,1,#REF!)*#REF! )+#REF!*IF(#REF!=0,1,#REF!)*IF(#REF!=0,1,#REF!)</f>
        <v>#REF!</v>
      </c>
    </row>
    <row r="104" spans="1:116" x14ac:dyDescent="0.25">
      <c r="A104" s="20"/>
      <c r="B104" s="144" t="str">
        <f>'Pressupost Arrencada TV'!B104</f>
        <v>02.05.05.</v>
      </c>
      <c r="C104" s="240">
        <f>'Pressupost Arrencada TV'!C104</f>
        <v>0</v>
      </c>
      <c r="D104" s="150">
        <f>'Pressupost Arrencada TV'!D104</f>
        <v>0</v>
      </c>
      <c r="E104" s="239">
        <f>'Pressupost Arrencada TV'!N104</f>
        <v>0</v>
      </c>
      <c r="F104" s="254"/>
      <c r="G104" s="252">
        <f t="shared" si="6"/>
        <v>0</v>
      </c>
      <c r="DL104" s="39" t="e">
        <f>(IF(#REF!=0,1,#REF!)*IF(#REF!=0,1,#REF!)*#REF! )+#REF!*IF(#REF!=0,1,#REF!)*IF(#REF!=0,1,#REF!)</f>
        <v>#REF!</v>
      </c>
    </row>
    <row r="105" spans="1:116" x14ac:dyDescent="0.25">
      <c r="A105" s="20"/>
      <c r="B105" s="153" t="str">
        <f>'Pressupost Arrencada TV'!B105</f>
        <v>02.05.06.</v>
      </c>
      <c r="C105" s="240">
        <f>'Pressupost Arrencada TV'!C105</f>
        <v>0</v>
      </c>
      <c r="D105" s="159">
        <f>'Pressupost Arrencada TV'!D105</f>
        <v>0</v>
      </c>
      <c r="E105" s="239">
        <f>'Pressupost Arrencada TV'!N105</f>
        <v>0</v>
      </c>
      <c r="F105" s="255"/>
      <c r="G105" s="252">
        <f t="shared" si="6"/>
        <v>0</v>
      </c>
      <c r="DL105" s="39" t="e">
        <f>(IF(#REF!=0,1,#REF!)*IF(#REF!=0,1,#REF!)*#REF! )+#REF!*IF(#REF!=0,1,#REF!)*IF(#REF!=0,1,#REF!)</f>
        <v>#REF!</v>
      </c>
    </row>
    <row r="106" spans="1:116" x14ac:dyDescent="0.25">
      <c r="A106" s="20"/>
      <c r="B106" s="144" t="str">
        <f>'Pressupost Arrencada TV'!B106</f>
        <v>02.05.07.</v>
      </c>
      <c r="C106" s="240">
        <f>'Pressupost Arrencada TV'!C106</f>
        <v>0</v>
      </c>
      <c r="D106" s="150">
        <f>'Pressupost Arrencada TV'!D106</f>
        <v>0</v>
      </c>
      <c r="E106" s="239">
        <f>'Pressupost Arrencada TV'!N106</f>
        <v>0</v>
      </c>
      <c r="F106" s="254"/>
      <c r="G106" s="252">
        <f t="shared" si="6"/>
        <v>0</v>
      </c>
      <c r="DL106" s="39" t="e">
        <f>(IF(#REF!=0,1,#REF!)*IF(#REF!=0,1,#REF!)*#REF! )+#REF!*IF(#REF!=0,1,#REF!)*IF(#REF!=0,1,#REF!)</f>
        <v>#REF!</v>
      </c>
    </row>
    <row r="107" spans="1:116" x14ac:dyDescent="0.25">
      <c r="A107" s="20"/>
      <c r="B107" s="153" t="str">
        <f>'Pressupost Arrencada TV'!B107</f>
        <v>02.05.08.</v>
      </c>
      <c r="C107" s="240">
        <f>'Pressupost Arrencada TV'!C107</f>
        <v>0</v>
      </c>
      <c r="D107" s="159">
        <f>'Pressupost Arrencada TV'!D107</f>
        <v>0</v>
      </c>
      <c r="E107" s="239">
        <f>'Pressupost Arrencada TV'!N107</f>
        <v>0</v>
      </c>
      <c r="F107" s="255"/>
      <c r="G107" s="252">
        <f t="shared" si="6"/>
        <v>0</v>
      </c>
      <c r="DL107" s="39" t="e">
        <f>(IF(#REF!=0,1,#REF!)*IF(#REF!=0,1,#REF!)*#REF! )+#REF!*IF(#REF!=0,1,#REF!)*IF(#REF!=0,1,#REF!)</f>
        <v>#REF!</v>
      </c>
    </row>
    <row r="108" spans="1:116" x14ac:dyDescent="0.25">
      <c r="A108" s="20"/>
      <c r="B108" s="144" t="str">
        <f>'Pressupost Arrencada TV'!B108</f>
        <v>02.05.09.</v>
      </c>
      <c r="C108" s="240">
        <f>'Pressupost Arrencada TV'!C108</f>
        <v>0</v>
      </c>
      <c r="D108" s="150">
        <f>'Pressupost Arrencada TV'!D108</f>
        <v>0</v>
      </c>
      <c r="E108" s="239">
        <f>'Pressupost Arrencada TV'!N108</f>
        <v>0</v>
      </c>
      <c r="F108" s="254"/>
      <c r="G108" s="252">
        <f t="shared" si="6"/>
        <v>0</v>
      </c>
      <c r="DL108" s="39" t="e">
        <f>(IF(#REF!=0,1,#REF!)*IF(#REF!=0,1,#REF!)*#REF! )+#REF!*IF(#REF!=0,1,#REF!)*IF(#REF!=0,1,#REF!)</f>
        <v>#REF!</v>
      </c>
    </row>
    <row r="109" spans="1:116" x14ac:dyDescent="0.25">
      <c r="A109" s="20"/>
      <c r="B109" s="153" t="str">
        <f>'Pressupost Arrencada TV'!B109</f>
        <v>02.05.10.</v>
      </c>
      <c r="C109" s="240">
        <f>'Pressupost Arrencada TV'!C109</f>
        <v>0</v>
      </c>
      <c r="D109" s="159">
        <f>'Pressupost Arrencada TV'!D109</f>
        <v>0</v>
      </c>
      <c r="E109" s="239">
        <f>'Pressupost Arrencada TV'!N109</f>
        <v>0</v>
      </c>
      <c r="F109" s="255"/>
      <c r="G109" s="252">
        <f t="shared" si="6"/>
        <v>0</v>
      </c>
      <c r="DL109" s="39" t="e">
        <f>(IF(#REF!=0,1,#REF!)*IF(#REF!=0,1,#REF!)*#REF! )+#REF!*IF(#REF!=0,1,#REF!)*IF(#REF!=0,1,#REF!)</f>
        <v>#REF!</v>
      </c>
    </row>
    <row r="110" spans="1:116" x14ac:dyDescent="0.25">
      <c r="A110" s="20"/>
      <c r="B110" s="144" t="str">
        <f>'Pressupost Arrencada TV'!B110</f>
        <v>02.05.11.</v>
      </c>
      <c r="C110" s="240">
        <f>'Pressupost Arrencada TV'!C110</f>
        <v>0</v>
      </c>
      <c r="D110" s="150">
        <f>'Pressupost Arrencada TV'!D110</f>
        <v>0</v>
      </c>
      <c r="E110" s="239">
        <f>'Pressupost Arrencada TV'!N110</f>
        <v>0</v>
      </c>
      <c r="F110" s="254"/>
      <c r="G110" s="252">
        <f t="shared" si="6"/>
        <v>0</v>
      </c>
      <c r="DL110" s="39" t="e">
        <f>(IF(#REF!=0,1,#REF!)*IF(#REF!=0,1,#REF!)*#REF! )+#REF!*IF(#REF!=0,1,#REF!)*IF(#REF!=0,1,#REF!)</f>
        <v>#REF!</v>
      </c>
    </row>
    <row r="111" spans="1:116" x14ac:dyDescent="0.25">
      <c r="A111" s="20"/>
      <c r="B111" s="153" t="str">
        <f>'Pressupost Arrencada TV'!B111</f>
        <v>02.05.12.</v>
      </c>
      <c r="C111" s="240">
        <f>'Pressupost Arrencada TV'!C111</f>
        <v>0</v>
      </c>
      <c r="D111" s="159">
        <f>'Pressupost Arrencada TV'!D111</f>
        <v>0</v>
      </c>
      <c r="E111" s="239">
        <f>'Pressupost Arrencada TV'!N111</f>
        <v>0</v>
      </c>
      <c r="F111" s="255"/>
      <c r="G111" s="252">
        <f t="shared" si="6"/>
        <v>0</v>
      </c>
      <c r="DL111" s="39" t="e">
        <f>(IF(#REF!=0,1,#REF!)*IF(#REF!=0,1,#REF!)*#REF! )+#REF!*IF(#REF!=0,1,#REF!)*IF(#REF!=0,1,#REF!)</f>
        <v>#REF!</v>
      </c>
    </row>
    <row r="112" spans="1:116" x14ac:dyDescent="0.25">
      <c r="A112" s="20"/>
      <c r="B112" s="144" t="str">
        <f>'Pressupost Arrencada TV'!B112</f>
        <v>02.05.13.</v>
      </c>
      <c r="C112" s="240">
        <f>'Pressupost Arrencada TV'!C112</f>
        <v>0</v>
      </c>
      <c r="D112" s="150">
        <f>'Pressupost Arrencada TV'!D112</f>
        <v>0</v>
      </c>
      <c r="E112" s="239">
        <f>'Pressupost Arrencada TV'!N112</f>
        <v>0</v>
      </c>
      <c r="F112" s="254"/>
      <c r="G112" s="252">
        <f t="shared" si="6"/>
        <v>0</v>
      </c>
      <c r="DL112" s="39" t="e">
        <f>(IF(#REF!=0,1,#REF!)*IF(#REF!=0,1,#REF!)*#REF! )+#REF!*IF(#REF!=0,1,#REF!)*IF(#REF!=0,1,#REF!)</f>
        <v>#REF!</v>
      </c>
    </row>
    <row r="113" spans="1:116" x14ac:dyDescent="0.25">
      <c r="A113" s="20"/>
      <c r="B113" s="153" t="str">
        <f>'Pressupost Arrencada TV'!B113</f>
        <v>02.05.14.</v>
      </c>
      <c r="C113" s="240">
        <f>'Pressupost Arrencada TV'!C113</f>
        <v>0</v>
      </c>
      <c r="D113" s="159">
        <f>'Pressupost Arrencada TV'!D113</f>
        <v>0</v>
      </c>
      <c r="E113" s="239">
        <f>'Pressupost Arrencada TV'!N113</f>
        <v>0</v>
      </c>
      <c r="F113" s="255"/>
      <c r="G113" s="252">
        <f t="shared" si="6"/>
        <v>0</v>
      </c>
      <c r="DL113" s="39" t="e">
        <f>(IF(#REF!=0,1,#REF!)*IF(#REF!=0,1,#REF!)*#REF! )+#REF!*IF(#REF!=0,1,#REF!)*IF(#REF!=0,1,#REF!)</f>
        <v>#REF!</v>
      </c>
    </row>
    <row r="114" spans="1:116" x14ac:dyDescent="0.25">
      <c r="A114" s="20"/>
      <c r="B114" s="144" t="str">
        <f>'Pressupost Arrencada TV'!B114</f>
        <v>02.05.15.</v>
      </c>
      <c r="C114" s="240">
        <f>'Pressupost Arrencada TV'!C114</f>
        <v>0</v>
      </c>
      <c r="D114" s="150">
        <f>'Pressupost Arrencada TV'!D114</f>
        <v>0</v>
      </c>
      <c r="E114" s="239">
        <f>'Pressupost Arrencada TV'!N114</f>
        <v>0</v>
      </c>
      <c r="F114" s="254"/>
      <c r="G114" s="252">
        <f t="shared" si="6"/>
        <v>0</v>
      </c>
      <c r="DL114" s="39" t="e">
        <f>(IF(#REF!=0,1,#REF!)*IF(#REF!=0,1,#REF!)*#REF! )+#REF!*IF(#REF!=0,1,#REF!)*IF(#REF!=0,1,#REF!)</f>
        <v>#REF!</v>
      </c>
    </row>
    <row r="115" spans="1:116" ht="15.75" thickBot="1" x14ac:dyDescent="0.3">
      <c r="A115" s="20"/>
      <c r="B115" s="31"/>
      <c r="C115" s="133" t="str">
        <f>"TOTAL " &amp;" " &amp; B99 &amp; " " &amp; (C99)</f>
        <v>TOTAL  02.05. Intervenció breu</v>
      </c>
      <c r="D115" s="134"/>
      <c r="E115" s="136">
        <f>'Pressupost Arrencada TV'!N115</f>
        <v>0</v>
      </c>
      <c r="F115" s="136">
        <f>SUM(F100:F114)</f>
        <v>0</v>
      </c>
      <c r="G115" s="136">
        <f>SUM(G100:G114)</f>
        <v>0</v>
      </c>
      <c r="DL115" s="40" t="e">
        <f>SUM(DL100:DL114)</f>
        <v>#REF!</v>
      </c>
    </row>
    <row r="116" spans="1:116" x14ac:dyDescent="0.25">
      <c r="A116" s="20"/>
      <c r="B116" s="42" t="str">
        <f>'Pressupost Arrencada TV'!B116</f>
        <v>Núm. Compte</v>
      </c>
      <c r="C116" s="38"/>
      <c r="D116" s="38"/>
      <c r="E116" s="20"/>
      <c r="F116" s="20"/>
      <c r="G116" s="20"/>
      <c r="DL116" s="38"/>
    </row>
    <row r="117" spans="1:116" x14ac:dyDescent="0.25">
      <c r="A117" s="20"/>
      <c r="B117" s="41" t="str">
        <f>'Pressupost Arrencada TV'!B117</f>
        <v>02.06.</v>
      </c>
      <c r="C117" s="34" t="str">
        <f>'Pressupost Arrencada TV'!C117</f>
        <v>Figuració</v>
      </c>
      <c r="D117" s="42"/>
      <c r="E117" s="47"/>
      <c r="F117" s="20"/>
      <c r="G117" s="20"/>
      <c r="DL117" s="47"/>
    </row>
    <row r="118" spans="1:116" x14ac:dyDescent="0.25">
      <c r="A118" s="34"/>
      <c r="B118" s="160" t="str">
        <f>'Pressupost Arrencada TV'!B118</f>
        <v>02.06.01.</v>
      </c>
      <c r="C118" s="240">
        <f>'Pressupost Arrencada TV'!C118</f>
        <v>0</v>
      </c>
      <c r="D118" s="166">
        <f>'Pressupost Arrencada TV'!D118</f>
        <v>0</v>
      </c>
      <c r="E118" s="239">
        <f>'Pressupost Arrencada TV'!N118</f>
        <v>0</v>
      </c>
      <c r="F118" s="256"/>
      <c r="G118" s="252">
        <f t="shared" ref="G118:G127" si="7">F118-E118</f>
        <v>0</v>
      </c>
      <c r="DL118" s="39" t="e">
        <f>(IF(#REF!=0,1,#REF!)*IF(#REF!=0,1,#REF!)*#REF! )+#REF!*IF(#REF!=0,1,#REF!)*IF(#REF!=0,1,#REF!)</f>
        <v>#REF!</v>
      </c>
    </row>
    <row r="119" spans="1:116" x14ac:dyDescent="0.25">
      <c r="B119" s="153" t="str">
        <f>'Pressupost Arrencada TV'!B119</f>
        <v>02.06.02.</v>
      </c>
      <c r="C119" s="240">
        <f>'Pressupost Arrencada TV'!C119</f>
        <v>0</v>
      </c>
      <c r="D119" s="159">
        <f>'Pressupost Arrencada TV'!D119</f>
        <v>0</v>
      </c>
      <c r="E119" s="239">
        <f>'Pressupost Arrencada TV'!N119</f>
        <v>0</v>
      </c>
      <c r="F119" s="257"/>
      <c r="G119" s="252">
        <f t="shared" si="7"/>
        <v>0</v>
      </c>
      <c r="DL119" s="39" t="e">
        <f>(IF(#REF!=0,1,#REF!)*IF(#REF!=0,1,#REF!)*#REF! )+#REF!*IF(#REF!=0,1,#REF!)*IF(#REF!=0,1,#REF!)</f>
        <v>#REF!</v>
      </c>
    </row>
    <row r="120" spans="1:116" x14ac:dyDescent="0.25">
      <c r="A120" s="34"/>
      <c r="B120" s="144" t="str">
        <f>'Pressupost Arrencada TV'!B120</f>
        <v>02.06.03.</v>
      </c>
      <c r="C120" s="240">
        <f>'Pressupost Arrencada TV'!C120</f>
        <v>0</v>
      </c>
      <c r="D120" s="150">
        <f>'Pressupost Arrencada TV'!D120</f>
        <v>0</v>
      </c>
      <c r="E120" s="239">
        <f>'Pressupost Arrencada TV'!N120</f>
        <v>0</v>
      </c>
      <c r="F120" s="256"/>
      <c r="G120" s="252">
        <f t="shared" si="7"/>
        <v>0</v>
      </c>
      <c r="DL120" s="39" t="e">
        <f>(IF(#REF!=0,1,#REF!)*IF(#REF!=0,1,#REF!)*#REF! )+#REF!*IF(#REF!=0,1,#REF!)*IF(#REF!=0,1,#REF!)</f>
        <v>#REF!</v>
      </c>
    </row>
    <row r="121" spans="1:116" x14ac:dyDescent="0.25">
      <c r="A121" s="34"/>
      <c r="B121" s="153" t="str">
        <f>'Pressupost Arrencada TV'!B121</f>
        <v>02.06.04.</v>
      </c>
      <c r="C121" s="240">
        <f>'Pressupost Arrencada TV'!C121</f>
        <v>0</v>
      </c>
      <c r="D121" s="159">
        <f>'Pressupost Arrencada TV'!D121</f>
        <v>0</v>
      </c>
      <c r="E121" s="239">
        <f>'Pressupost Arrencada TV'!N121</f>
        <v>0</v>
      </c>
      <c r="F121" s="257"/>
      <c r="G121" s="252">
        <f t="shared" si="7"/>
        <v>0</v>
      </c>
      <c r="DL121" s="39" t="e">
        <f>(IF(#REF!=0,1,#REF!)*IF(#REF!=0,1,#REF!)*#REF! )+#REF!*IF(#REF!=0,1,#REF!)*IF(#REF!=0,1,#REF!)</f>
        <v>#REF!</v>
      </c>
    </row>
    <row r="122" spans="1:116" x14ac:dyDescent="0.25">
      <c r="A122" s="34"/>
      <c r="B122" s="144" t="str">
        <f>'Pressupost Arrencada TV'!B122</f>
        <v>02.06.05.</v>
      </c>
      <c r="C122" s="240">
        <f>'Pressupost Arrencada TV'!C122</f>
        <v>0</v>
      </c>
      <c r="D122" s="150">
        <f>'Pressupost Arrencada TV'!D122</f>
        <v>0</v>
      </c>
      <c r="E122" s="239">
        <f>'Pressupost Arrencada TV'!N122</f>
        <v>0</v>
      </c>
      <c r="F122" s="254"/>
      <c r="G122" s="252">
        <f t="shared" si="7"/>
        <v>0</v>
      </c>
      <c r="DL122" s="39" t="e">
        <f>(IF(#REF!=0,1,#REF!)*IF(#REF!=0,1,#REF!)*#REF! )+#REF!*IF(#REF!=0,1,#REF!)*IF(#REF!=0,1,#REF!)</f>
        <v>#REF!</v>
      </c>
    </row>
    <row r="123" spans="1:116" x14ac:dyDescent="0.25">
      <c r="A123" s="34"/>
      <c r="B123" s="153" t="str">
        <f>'Pressupost Arrencada TV'!B123</f>
        <v>02.06.06.</v>
      </c>
      <c r="C123" s="240">
        <f>'Pressupost Arrencada TV'!C123</f>
        <v>0</v>
      </c>
      <c r="D123" s="159">
        <f>'Pressupost Arrencada TV'!D123</f>
        <v>0</v>
      </c>
      <c r="E123" s="239">
        <f>'Pressupost Arrencada TV'!N123</f>
        <v>0</v>
      </c>
      <c r="F123" s="255"/>
      <c r="G123" s="252">
        <f t="shared" si="7"/>
        <v>0</v>
      </c>
      <c r="DL123" s="39" t="e">
        <f>(IF(#REF!=0,1,#REF!)*IF(#REF!=0,1,#REF!)*#REF! )+#REF!*IF(#REF!=0,1,#REF!)*IF(#REF!=0,1,#REF!)</f>
        <v>#REF!</v>
      </c>
    </row>
    <row r="124" spans="1:116" x14ac:dyDescent="0.25">
      <c r="A124" s="34"/>
      <c r="B124" s="144" t="str">
        <f>'Pressupost Arrencada TV'!B124</f>
        <v>02.06.07.</v>
      </c>
      <c r="C124" s="240">
        <f>'Pressupost Arrencada TV'!C124</f>
        <v>0</v>
      </c>
      <c r="D124" s="150">
        <f>'Pressupost Arrencada TV'!D124</f>
        <v>0</v>
      </c>
      <c r="E124" s="239">
        <f>'Pressupost Arrencada TV'!N124</f>
        <v>0</v>
      </c>
      <c r="F124" s="254"/>
      <c r="G124" s="252">
        <f t="shared" si="7"/>
        <v>0</v>
      </c>
      <c r="DL124" s="39" t="e">
        <f>(IF(#REF!=0,1,#REF!)*IF(#REF!=0,1,#REF!)*#REF! )+#REF!*IF(#REF!=0,1,#REF!)*IF(#REF!=0,1,#REF!)</f>
        <v>#REF!</v>
      </c>
    </row>
    <row r="125" spans="1:116" x14ac:dyDescent="0.25">
      <c r="A125" s="34"/>
      <c r="B125" s="153" t="str">
        <f>'Pressupost Arrencada TV'!B125</f>
        <v>02.06.08.</v>
      </c>
      <c r="C125" s="240">
        <f>'Pressupost Arrencada TV'!C125</f>
        <v>0</v>
      </c>
      <c r="D125" s="159">
        <f>'Pressupost Arrencada TV'!D125</f>
        <v>0</v>
      </c>
      <c r="E125" s="239">
        <f>'Pressupost Arrencada TV'!N125</f>
        <v>0</v>
      </c>
      <c r="F125" s="255"/>
      <c r="G125" s="252">
        <f t="shared" si="7"/>
        <v>0</v>
      </c>
      <c r="DL125" s="39" t="e">
        <f>(IF(#REF!=0,1,#REF!)*IF(#REF!=0,1,#REF!)*#REF! )+#REF!*IF(#REF!=0,1,#REF!)*IF(#REF!=0,1,#REF!)</f>
        <v>#REF!</v>
      </c>
    </row>
    <row r="126" spans="1:116" x14ac:dyDescent="0.25">
      <c r="A126" s="34"/>
      <c r="B126" s="144" t="str">
        <f>'Pressupost Arrencada TV'!B126</f>
        <v>02.06.09.</v>
      </c>
      <c r="C126" s="240">
        <f>'Pressupost Arrencada TV'!C126</f>
        <v>0</v>
      </c>
      <c r="D126" s="150">
        <f>'Pressupost Arrencada TV'!D126</f>
        <v>0</v>
      </c>
      <c r="E126" s="239">
        <f>'Pressupost Arrencada TV'!N126</f>
        <v>0</v>
      </c>
      <c r="F126" s="254"/>
      <c r="G126" s="252">
        <f t="shared" si="7"/>
        <v>0</v>
      </c>
      <c r="DL126" s="39" t="e">
        <f>(IF(#REF!=0,1,#REF!)*IF(#REF!=0,1,#REF!)*#REF! )+#REF!*IF(#REF!=0,1,#REF!)*IF(#REF!=0,1,#REF!)</f>
        <v>#REF!</v>
      </c>
    </row>
    <row r="127" spans="1:116" x14ac:dyDescent="0.25">
      <c r="A127" s="34"/>
      <c r="B127" s="153" t="str">
        <f>'Pressupost Arrencada TV'!B127</f>
        <v>02.06.10.</v>
      </c>
      <c r="C127" s="240">
        <f>'Pressupost Arrencada TV'!C127</f>
        <v>0</v>
      </c>
      <c r="D127" s="159">
        <f>'Pressupost Arrencada TV'!D127</f>
        <v>0</v>
      </c>
      <c r="E127" s="239">
        <f>'Pressupost Arrencada TV'!N127</f>
        <v>0</v>
      </c>
      <c r="F127" s="255"/>
      <c r="G127" s="252">
        <f t="shared" si="7"/>
        <v>0</v>
      </c>
      <c r="DL127" s="39" t="e">
        <f>(IF(#REF!=0,1,#REF!)*IF(#REF!=0,1,#REF!)*#REF! )+#REF!*IF(#REF!=0,1,#REF!)*IF(#REF!=0,1,#REF!)</f>
        <v>#REF!</v>
      </c>
    </row>
    <row r="128" spans="1:116" ht="15.75" thickBot="1" x14ac:dyDescent="0.3">
      <c r="A128" s="34"/>
      <c r="B128" s="31"/>
      <c r="C128" s="133" t="str">
        <f>"TOTAL " &amp;" " &amp; B117 &amp; " " &amp; (C117)</f>
        <v>TOTAL  02.06. Figuració</v>
      </c>
      <c r="D128" s="134"/>
      <c r="E128" s="136">
        <f>'Pressupost Arrencada TV'!N128</f>
        <v>0</v>
      </c>
      <c r="F128" s="136">
        <f>SUM(F118:F127)</f>
        <v>0</v>
      </c>
      <c r="G128" s="136">
        <f>SUM(G118:G127)</f>
        <v>0</v>
      </c>
      <c r="DL128" s="40" t="e">
        <f>SUM(DL118:DL127)</f>
        <v>#REF!</v>
      </c>
    </row>
    <row r="129" spans="1:116" x14ac:dyDescent="0.25">
      <c r="A129" s="20"/>
      <c r="B129" s="42" t="str">
        <f>'Pressupost Arrencada TV'!B129</f>
        <v>Núm. Compte</v>
      </c>
      <c r="C129" s="38"/>
      <c r="D129" s="38"/>
      <c r="E129" s="20"/>
      <c r="F129" s="20"/>
      <c r="G129" s="20"/>
      <c r="DL129" s="38"/>
    </row>
    <row r="130" spans="1:116" x14ac:dyDescent="0.25">
      <c r="A130" s="20"/>
      <c r="B130" s="41" t="str">
        <f>'Pressupost Arrencada TV'!B130</f>
        <v>02.07.</v>
      </c>
      <c r="C130" s="34" t="str">
        <f>'Pressupost Arrencada TV'!C130</f>
        <v>Especialistes</v>
      </c>
      <c r="D130" s="42"/>
      <c r="E130" s="47"/>
      <c r="F130" s="20"/>
      <c r="G130" s="20"/>
      <c r="DL130" s="47"/>
    </row>
    <row r="131" spans="1:116" x14ac:dyDescent="0.25">
      <c r="A131" s="34"/>
      <c r="B131" s="160" t="str">
        <f>'Pressupost Arrencada TV'!B131</f>
        <v>02.07.01.</v>
      </c>
      <c r="C131" s="241" t="str">
        <f>'Pressupost Arrencada TV'!C131</f>
        <v xml:space="preserve">Dobles en acció </v>
      </c>
      <c r="D131" s="166">
        <f>'Pressupost Arrencada TV'!D131</f>
        <v>0</v>
      </c>
      <c r="E131" s="239">
        <f>'Pressupost Arrencada TV'!N131</f>
        <v>0</v>
      </c>
      <c r="F131" s="254"/>
      <c r="G131" s="252">
        <f t="shared" ref="G131:G136" si="8">F131-E131</f>
        <v>0</v>
      </c>
      <c r="DL131" s="39" t="e">
        <f>(IF(#REF!=0,1,#REF!)*IF(#REF!=0,1,#REF!)*#REF! )+#REF!*IF(#REF!=0,1,#REF!)*IF(#REF!=0,1,#REF!)</f>
        <v>#REF!</v>
      </c>
    </row>
    <row r="132" spans="1:116" x14ac:dyDescent="0.25">
      <c r="B132" s="183" t="str">
        <f>'Pressupost Arrencada TV'!B132</f>
        <v>02.07.02.</v>
      </c>
      <c r="C132" s="242" t="str">
        <f>'Pressupost Arrencada TV'!C132</f>
        <v xml:space="preserve">Especialistes </v>
      </c>
      <c r="D132" s="159">
        <f>'Pressupost Arrencada TV'!D132</f>
        <v>0</v>
      </c>
      <c r="E132" s="239">
        <f>'Pressupost Arrencada TV'!N132</f>
        <v>0</v>
      </c>
      <c r="F132" s="255"/>
      <c r="G132" s="252">
        <f t="shared" si="8"/>
        <v>0</v>
      </c>
      <c r="DL132" s="39" t="e">
        <f>(IF(#REF!=0,1,#REF!)*IF(#REF!=0,1,#REF!)*#REF! )+#REF!*IF(#REF!=0,1,#REF!)*IF(#REF!=0,1,#REF!)</f>
        <v>#REF!</v>
      </c>
    </row>
    <row r="133" spans="1:116" x14ac:dyDescent="0.25">
      <c r="A133" s="20"/>
      <c r="B133" s="144" t="str">
        <f>'Pressupost Arrencada TV'!B133</f>
        <v>02.07.03.</v>
      </c>
      <c r="C133" s="243">
        <f>'Pressupost Arrencada TV'!C133</f>
        <v>0</v>
      </c>
      <c r="D133" s="150">
        <f>'Pressupost Arrencada TV'!D133</f>
        <v>0</v>
      </c>
      <c r="E133" s="239">
        <f>'Pressupost Arrencada TV'!N133</f>
        <v>0</v>
      </c>
      <c r="F133" s="254"/>
      <c r="G133" s="252">
        <f t="shared" si="8"/>
        <v>0</v>
      </c>
      <c r="DL133" s="39" t="e">
        <f>(IF(#REF!=0,1,#REF!)*IF(#REF!=0,1,#REF!)*#REF! )+#REF!*IF(#REF!=0,1,#REF!)*IF(#REF!=0,1,#REF!)</f>
        <v>#REF!</v>
      </c>
    </row>
    <row r="134" spans="1:116" x14ac:dyDescent="0.25">
      <c r="A134" s="20"/>
      <c r="B134" s="183" t="str">
        <f>'Pressupost Arrencada TV'!B134</f>
        <v>02.07.04.</v>
      </c>
      <c r="C134" s="243">
        <f>'Pressupost Arrencada TV'!C134</f>
        <v>0</v>
      </c>
      <c r="D134" s="159">
        <f>'Pressupost Arrencada TV'!D134</f>
        <v>0</v>
      </c>
      <c r="E134" s="239">
        <f>'Pressupost Arrencada TV'!N134</f>
        <v>0</v>
      </c>
      <c r="F134" s="255"/>
      <c r="G134" s="252">
        <f t="shared" si="8"/>
        <v>0</v>
      </c>
      <c r="DL134" s="39" t="e">
        <f>(IF(#REF!=0,1,#REF!)*IF(#REF!=0,1,#REF!)*#REF! )+#REF!*IF(#REF!=0,1,#REF!)*IF(#REF!=0,1,#REF!)</f>
        <v>#REF!</v>
      </c>
    </row>
    <row r="135" spans="1:116" x14ac:dyDescent="0.25">
      <c r="A135" s="20"/>
      <c r="B135" s="144" t="str">
        <f>'Pressupost Arrencada TV'!B135</f>
        <v>02.07.05.</v>
      </c>
      <c r="C135" s="243">
        <f>'Pressupost Arrencada TV'!C135</f>
        <v>0</v>
      </c>
      <c r="D135" s="150">
        <f>'Pressupost Arrencada TV'!D135</f>
        <v>0</v>
      </c>
      <c r="E135" s="239">
        <f>'Pressupost Arrencada TV'!N135</f>
        <v>0</v>
      </c>
      <c r="F135" s="254"/>
      <c r="G135" s="252">
        <f t="shared" si="8"/>
        <v>0</v>
      </c>
      <c r="DL135" s="39" t="e">
        <f>(IF(#REF!=0,1,#REF!)*IF(#REF!=0,1,#REF!)*#REF! )+#REF!*IF(#REF!=0,1,#REF!)*IF(#REF!=0,1,#REF!)</f>
        <v>#REF!</v>
      </c>
    </row>
    <row r="136" spans="1:116" x14ac:dyDescent="0.25">
      <c r="A136" s="20"/>
      <c r="B136" s="183" t="str">
        <f>'Pressupost Arrencada TV'!B136</f>
        <v>02.07.06.</v>
      </c>
      <c r="C136" s="243">
        <f>'Pressupost Arrencada TV'!C136</f>
        <v>0</v>
      </c>
      <c r="D136" s="159">
        <f>'Pressupost Arrencada TV'!D136</f>
        <v>0</v>
      </c>
      <c r="E136" s="239">
        <f>'Pressupost Arrencada TV'!N136</f>
        <v>0</v>
      </c>
      <c r="F136" s="255"/>
      <c r="G136" s="252">
        <f t="shared" si="8"/>
        <v>0</v>
      </c>
      <c r="DL136" s="39" t="e">
        <f>(IF(#REF!=0,1,#REF!)*IF(#REF!=0,1,#REF!)*#REF! )+#REF!*IF(#REF!=0,1,#REF!)*IF(#REF!=0,1,#REF!)</f>
        <v>#REF!</v>
      </c>
    </row>
    <row r="137" spans="1:116" ht="15.75" thickBot="1" x14ac:dyDescent="0.3">
      <c r="A137" s="20"/>
      <c r="B137" s="37"/>
      <c r="C137" s="133" t="str">
        <f>"TOTAL " &amp;" " &amp; B130 &amp; " " &amp; (C130)</f>
        <v>TOTAL  02.07. Especialistes</v>
      </c>
      <c r="D137" s="134"/>
      <c r="E137" s="136">
        <f>'Pressupost Arrencada TV'!N137</f>
        <v>0</v>
      </c>
      <c r="F137" s="136">
        <f>SUM(F131:F136)</f>
        <v>0</v>
      </c>
      <c r="G137" s="136">
        <f>SUM(G131:G136)</f>
        <v>0</v>
      </c>
      <c r="DL137" s="40" t="e">
        <f>SUM(DL131:DL136)</f>
        <v>#REF!</v>
      </c>
    </row>
    <row r="138" spans="1:116" x14ac:dyDescent="0.25">
      <c r="A138" s="20"/>
      <c r="B138" s="42" t="str">
        <f>'Pressupost Arrencada TV'!B138</f>
        <v>Núm. Compte</v>
      </c>
      <c r="C138" s="38"/>
      <c r="D138" s="38"/>
      <c r="E138" s="20"/>
      <c r="F138" s="20"/>
      <c r="G138" s="20"/>
      <c r="DL138" s="38"/>
    </row>
    <row r="139" spans="1:116" x14ac:dyDescent="0.25">
      <c r="A139" s="20"/>
      <c r="B139" s="41" t="str">
        <f>'Pressupost Arrencada TV'!B139</f>
        <v>02.08.</v>
      </c>
      <c r="C139" s="34" t="str">
        <f>'Pressupost Arrencada TV'!C139</f>
        <v>Ballet i Orquestres</v>
      </c>
      <c r="D139" s="42"/>
      <c r="E139" s="47"/>
      <c r="F139" s="20"/>
      <c r="G139" s="20"/>
      <c r="DL139" s="47"/>
    </row>
    <row r="140" spans="1:116" x14ac:dyDescent="0.25">
      <c r="A140" s="34"/>
      <c r="B140" s="160" t="str">
        <f>'Pressupost Arrencada TV'!B140</f>
        <v>02.08.01.</v>
      </c>
      <c r="C140" s="241" t="str">
        <f>'Pressupost Arrencada TV'!C140</f>
        <v>Director/a musical</v>
      </c>
      <c r="D140" s="166">
        <f>'Pressupost Arrencada TV'!D140</f>
        <v>0</v>
      </c>
      <c r="E140" s="239">
        <f>'Pressupost Arrencada TV'!N140</f>
        <v>0</v>
      </c>
      <c r="F140" s="254"/>
      <c r="G140" s="252">
        <f t="shared" ref="G140:G146" si="9">F140-E140</f>
        <v>0</v>
      </c>
      <c r="DL140" s="39" t="e">
        <f>(IF(#REF!=0,1,#REF!)*IF(#REF!=0,1,#REF!)*#REF! )+#REF!*IF(#REF!=0,1,#REF!)*IF(#REF!=0,1,#REF!)</f>
        <v>#REF!</v>
      </c>
    </row>
    <row r="141" spans="1:116" x14ac:dyDescent="0.25">
      <c r="B141" s="183" t="str">
        <f>'Pressupost Arrencada TV'!B141</f>
        <v>02.08.02.</v>
      </c>
      <c r="C141" s="184" t="str">
        <f>'Pressupost Arrencada TV'!C141</f>
        <v>Orquesta / Banda musical</v>
      </c>
      <c r="D141" s="159">
        <f>'Pressupost Arrencada TV'!D141</f>
        <v>0</v>
      </c>
      <c r="E141" s="239">
        <f>'Pressupost Arrencada TV'!N141</f>
        <v>0</v>
      </c>
      <c r="F141" s="255"/>
      <c r="G141" s="252">
        <f t="shared" si="9"/>
        <v>0</v>
      </c>
      <c r="DL141" s="39" t="e">
        <f>(IF(#REF!=0,1,#REF!)*IF(#REF!=0,1,#REF!)*#REF! )+#REF!*IF(#REF!=0,1,#REF!)*IF(#REF!=0,1,#REF!)</f>
        <v>#REF!</v>
      </c>
    </row>
    <row r="142" spans="1:116" x14ac:dyDescent="0.25">
      <c r="A142" s="20"/>
      <c r="B142" s="144" t="str">
        <f>'Pressupost Arrencada TV'!B142</f>
        <v>02.08.03.</v>
      </c>
      <c r="C142" s="145" t="str">
        <f>'Pressupost Arrencada TV'!C142</f>
        <v>Coreògraf/a</v>
      </c>
      <c r="D142" s="150">
        <f>'Pressupost Arrencada TV'!D142</f>
        <v>0</v>
      </c>
      <c r="E142" s="239">
        <f>'Pressupost Arrencada TV'!N142</f>
        <v>0</v>
      </c>
      <c r="F142" s="254"/>
      <c r="G142" s="252">
        <f t="shared" si="9"/>
        <v>0</v>
      </c>
      <c r="DL142" s="39" t="e">
        <f>(IF(#REF!=0,1,#REF!)*IF(#REF!=0,1,#REF!)*#REF! )+#REF!*IF(#REF!=0,1,#REF!)*IF(#REF!=0,1,#REF!)</f>
        <v>#REF!</v>
      </c>
    </row>
    <row r="143" spans="1:116" x14ac:dyDescent="0.25">
      <c r="A143" s="20"/>
      <c r="B143" s="183" t="str">
        <f>'Pressupost Arrencada TV'!B143</f>
        <v>02.08.04.</v>
      </c>
      <c r="C143" s="184" t="str">
        <f>'Pressupost Arrencada TV'!C143</f>
        <v>Cantans</v>
      </c>
      <c r="D143" s="159">
        <f>'Pressupost Arrencada TV'!D143</f>
        <v>0</v>
      </c>
      <c r="E143" s="239">
        <f>'Pressupost Arrencada TV'!N143</f>
        <v>0</v>
      </c>
      <c r="F143" s="255"/>
      <c r="G143" s="252">
        <f t="shared" si="9"/>
        <v>0</v>
      </c>
      <c r="DL143" s="39" t="e">
        <f>(IF(#REF!=0,1,#REF!)*IF(#REF!=0,1,#REF!)*#REF! )+#REF!*IF(#REF!=0,1,#REF!)*IF(#REF!=0,1,#REF!)</f>
        <v>#REF!</v>
      </c>
    </row>
    <row r="144" spans="1:116" x14ac:dyDescent="0.25">
      <c r="A144" s="20"/>
      <c r="B144" s="144" t="str">
        <f>'Pressupost Arrencada TV'!B144</f>
        <v>02.08.05.</v>
      </c>
      <c r="C144" s="145" t="str">
        <f>'Pressupost Arrencada TV'!C144</f>
        <v>Cors</v>
      </c>
      <c r="D144" s="150">
        <f>'Pressupost Arrencada TV'!D144</f>
        <v>0</v>
      </c>
      <c r="E144" s="239">
        <f>'Pressupost Arrencada TV'!N144</f>
        <v>0</v>
      </c>
      <c r="F144" s="254"/>
      <c r="G144" s="252">
        <f t="shared" si="9"/>
        <v>0</v>
      </c>
      <c r="DL144" s="39" t="e">
        <f>(IF(#REF!=0,1,#REF!)*IF(#REF!=0,1,#REF!)*#REF! )+#REF!*IF(#REF!=0,1,#REF!)*IF(#REF!=0,1,#REF!)</f>
        <v>#REF!</v>
      </c>
    </row>
    <row r="145" spans="1:116" x14ac:dyDescent="0.25">
      <c r="A145" s="20"/>
      <c r="B145" s="183" t="str">
        <f>'Pressupost Arrencada TV'!B145</f>
        <v>02.08.06.</v>
      </c>
      <c r="C145" s="184" t="str">
        <f>'Pressupost Arrencada TV'!C145</f>
        <v xml:space="preserve">Ballarins </v>
      </c>
      <c r="D145" s="159">
        <f>'Pressupost Arrencada TV'!D145</f>
        <v>0</v>
      </c>
      <c r="E145" s="239">
        <f>'Pressupost Arrencada TV'!N145</f>
        <v>0</v>
      </c>
      <c r="F145" s="255"/>
      <c r="G145" s="252">
        <f t="shared" si="9"/>
        <v>0</v>
      </c>
      <c r="DL145" s="39" t="e">
        <f>(IF(#REF!=0,1,#REF!)*IF(#REF!=0,1,#REF!)*#REF! )+#REF!*IF(#REF!=0,1,#REF!)*IF(#REF!=0,1,#REF!)</f>
        <v>#REF!</v>
      </c>
    </row>
    <row r="146" spans="1:116" x14ac:dyDescent="0.25">
      <c r="A146" s="20"/>
      <c r="B146" s="144" t="str">
        <f>'Pressupost Arrencada TV'!B146</f>
        <v>02.08.07.</v>
      </c>
      <c r="C146" s="142">
        <f>'Pressupost Arrencada TV'!C146</f>
        <v>0</v>
      </c>
      <c r="D146" s="150">
        <f>'Pressupost Arrencada TV'!D146</f>
        <v>0</v>
      </c>
      <c r="E146" s="239">
        <f>'Pressupost Arrencada TV'!N146</f>
        <v>0</v>
      </c>
      <c r="F146" s="254"/>
      <c r="G146" s="252">
        <f t="shared" si="9"/>
        <v>0</v>
      </c>
      <c r="DL146" s="39" t="e">
        <f>(IF(#REF!=0,1,#REF!)*IF(#REF!=0,1,#REF!)*#REF! )+#REF!*IF(#REF!=0,1,#REF!)*IF(#REF!=0,1,#REF!)</f>
        <v>#REF!</v>
      </c>
    </row>
    <row r="147" spans="1:116" ht="15.75" thickBot="1" x14ac:dyDescent="0.3">
      <c r="A147" s="20"/>
      <c r="B147" s="37"/>
      <c r="C147" s="133" t="str">
        <f>"TOTAL " &amp;" " &amp; B139 &amp; " " &amp; (C139)</f>
        <v>TOTAL  02.08. Ballet i Orquestres</v>
      </c>
      <c r="D147" s="134"/>
      <c r="E147" s="136">
        <f>'Pressupost Arrencada TV'!N147</f>
        <v>0</v>
      </c>
      <c r="F147" s="136">
        <f>SUM(F140:F146)</f>
        <v>0</v>
      </c>
      <c r="G147" s="136">
        <f>SUM(G140:G146)</f>
        <v>0</v>
      </c>
      <c r="DL147" s="40" t="e">
        <f>SUM(DL140:DL146)</f>
        <v>#REF!</v>
      </c>
    </row>
    <row r="148" spans="1:116" x14ac:dyDescent="0.25">
      <c r="A148" s="20"/>
      <c r="B148" s="42" t="str">
        <f>'Pressupost Arrencada TV'!B148</f>
        <v>Núm. Compte</v>
      </c>
      <c r="C148" s="50"/>
      <c r="D148" s="42"/>
      <c r="E148" s="38"/>
      <c r="F148" s="20"/>
      <c r="G148" s="20"/>
      <c r="DL148" s="51"/>
    </row>
    <row r="149" spans="1:116" x14ac:dyDescent="0.25">
      <c r="A149" s="20"/>
      <c r="B149" s="41" t="str">
        <f>'Pressupost Arrencada TV'!B149</f>
        <v>02.09.</v>
      </c>
      <c r="C149" s="34" t="str">
        <f>'Pressupost Arrencada TV'!C149</f>
        <v>Doblatge</v>
      </c>
      <c r="D149" s="42"/>
      <c r="E149" s="38"/>
      <c r="F149" s="20"/>
      <c r="G149" s="20"/>
      <c r="DL149" s="47"/>
    </row>
    <row r="150" spans="1:116" x14ac:dyDescent="0.25">
      <c r="A150" s="34"/>
      <c r="B150" s="160" t="str">
        <f>'Pressupost Arrencada TV'!B150</f>
        <v>02.09.01.</v>
      </c>
      <c r="C150" s="241" t="str">
        <f>'Pressupost Arrencada TV'!C150</f>
        <v>Director/a de doblatge</v>
      </c>
      <c r="D150" s="166">
        <f>'Pressupost Arrencada TV'!D150</f>
        <v>0</v>
      </c>
      <c r="E150" s="239">
        <f>'Pressupost Arrencada TV'!N150</f>
        <v>0</v>
      </c>
      <c r="F150" s="254"/>
      <c r="G150" s="252">
        <f t="shared" ref="G150:G155" si="10">F150-E150</f>
        <v>0</v>
      </c>
      <c r="DL150" s="39" t="e">
        <f>(IF(#REF!=0,1,#REF!)*IF(#REF!=0,1,#REF!)*#REF! )+#REF!*IF(#REF!=0,1,#REF!)*IF(#REF!=0,1,#REF!)</f>
        <v>#REF!</v>
      </c>
    </row>
    <row r="151" spans="1:116" x14ac:dyDescent="0.25">
      <c r="B151" s="153" t="str">
        <f>'Pressupost Arrencada TV'!B151</f>
        <v>02.09.02.</v>
      </c>
      <c r="C151" s="185" t="str">
        <f>'Pressupost Arrencada TV'!C151</f>
        <v xml:space="preserve">Doblador/a per a </v>
      </c>
      <c r="D151" s="186">
        <f>'Pressupost Arrencada TV'!D151</f>
        <v>0</v>
      </c>
      <c r="E151" s="239">
        <f>'Pressupost Arrencada TV'!N151</f>
        <v>0</v>
      </c>
      <c r="F151" s="255"/>
      <c r="G151" s="252">
        <f t="shared" si="10"/>
        <v>0</v>
      </c>
      <c r="DL151" s="39" t="e">
        <f>(IF(#REF!=0,1,#REF!)*IF(#REF!=0,1,#REF!)*#REF! )+#REF!*IF(#REF!=0,1,#REF!)*IF(#REF!=0,1,#REF!)</f>
        <v>#REF!</v>
      </c>
    </row>
    <row r="152" spans="1:116" x14ac:dyDescent="0.25">
      <c r="A152" s="34"/>
      <c r="B152" s="144" t="str">
        <f>'Pressupost Arrencada TV'!B152</f>
        <v>02.09.03.</v>
      </c>
      <c r="C152" s="145" t="str">
        <f>'Pressupost Arrencada TV'!C152</f>
        <v xml:space="preserve">Doblador/a per a </v>
      </c>
      <c r="D152" s="150">
        <f>'Pressupost Arrencada TV'!D152</f>
        <v>0</v>
      </c>
      <c r="E152" s="239">
        <f>'Pressupost Arrencada TV'!N152</f>
        <v>0</v>
      </c>
      <c r="F152" s="254"/>
      <c r="G152" s="252">
        <f t="shared" si="10"/>
        <v>0</v>
      </c>
      <c r="DL152" s="39" t="e">
        <f>(IF(#REF!=0,1,#REF!)*IF(#REF!=0,1,#REF!)*#REF! )+#REF!*IF(#REF!=0,1,#REF!)*IF(#REF!=0,1,#REF!)</f>
        <v>#REF!</v>
      </c>
    </row>
    <row r="153" spans="1:116" x14ac:dyDescent="0.25">
      <c r="A153" s="34"/>
      <c r="B153" s="153" t="str">
        <f>'Pressupost Arrencada TV'!B153</f>
        <v>02.09.04.</v>
      </c>
      <c r="C153" s="184" t="str">
        <f>'Pressupost Arrencada TV'!C153</f>
        <v>Doblador/a per a</v>
      </c>
      <c r="D153" s="159">
        <f>'Pressupost Arrencada TV'!D153</f>
        <v>0</v>
      </c>
      <c r="E153" s="239">
        <f>'Pressupost Arrencada TV'!N153</f>
        <v>0</v>
      </c>
      <c r="F153" s="255"/>
      <c r="G153" s="252">
        <f t="shared" si="10"/>
        <v>0</v>
      </c>
      <c r="DL153" s="39" t="e">
        <f>(IF(#REF!=0,1,#REF!)*IF(#REF!=0,1,#REF!)*#REF! )+#REF!*IF(#REF!=0,1,#REF!)*IF(#REF!=0,1,#REF!)</f>
        <v>#REF!</v>
      </c>
    </row>
    <row r="154" spans="1:116" x14ac:dyDescent="0.25">
      <c r="A154" s="34"/>
      <c r="B154" s="144" t="str">
        <f>'Pressupost Arrencada TV'!B154</f>
        <v>02.09.05.</v>
      </c>
      <c r="C154" s="142">
        <f>'Pressupost Arrencada TV'!C154</f>
        <v>0</v>
      </c>
      <c r="D154" s="150">
        <f>'Pressupost Arrencada TV'!D154</f>
        <v>0</v>
      </c>
      <c r="E154" s="239">
        <f>'Pressupost Arrencada TV'!N154</f>
        <v>0</v>
      </c>
      <c r="F154" s="254"/>
      <c r="G154" s="252">
        <f t="shared" si="10"/>
        <v>0</v>
      </c>
      <c r="DL154" s="39" t="e">
        <f>(IF(#REF!=0,1,#REF!)*IF(#REF!=0,1,#REF!)*#REF! )+#REF!*IF(#REF!=0,1,#REF!)*IF(#REF!=0,1,#REF!)</f>
        <v>#REF!</v>
      </c>
    </row>
    <row r="155" spans="1:116" x14ac:dyDescent="0.25">
      <c r="A155" s="34"/>
      <c r="B155" s="153" t="str">
        <f>'Pressupost Arrencada TV'!B155</f>
        <v>02.09.06.</v>
      </c>
      <c r="C155" s="142">
        <f>'Pressupost Arrencada TV'!C155</f>
        <v>0</v>
      </c>
      <c r="D155" s="159">
        <f>'Pressupost Arrencada TV'!D155</f>
        <v>0</v>
      </c>
      <c r="E155" s="239">
        <f>'Pressupost Arrencada TV'!N155</f>
        <v>0</v>
      </c>
      <c r="F155" s="255"/>
      <c r="G155" s="252">
        <f t="shared" si="10"/>
        <v>0</v>
      </c>
      <c r="DL155" s="39" t="e">
        <f>(IF(#REF!=0,1,#REF!)*IF(#REF!=0,1,#REF!)*#REF! )+#REF!*IF(#REF!=0,1,#REF!)*IF(#REF!=0,1,#REF!)</f>
        <v>#REF!</v>
      </c>
    </row>
    <row r="156" spans="1:116" ht="15.75" thickBot="1" x14ac:dyDescent="0.3">
      <c r="A156" s="34"/>
      <c r="B156" s="37"/>
      <c r="C156" s="133" t="str">
        <f>"TOTAL " &amp;" " &amp; B149 &amp; " " &amp; (C149)</f>
        <v>TOTAL  02.09. Doblatge</v>
      </c>
      <c r="D156" s="134"/>
      <c r="E156" s="136">
        <f>'Pressupost Arrencada TV'!N156</f>
        <v>0</v>
      </c>
      <c r="F156" s="136">
        <f>SUM(F150:F155)</f>
        <v>0</v>
      </c>
      <c r="G156" s="136">
        <f>SUM(G150:G155)</f>
        <v>0</v>
      </c>
      <c r="DL156" s="40" t="e">
        <f>SUM(DL150:DL155)</f>
        <v>#REF!</v>
      </c>
    </row>
    <row r="157" spans="1:116" ht="14.25" customHeight="1" x14ac:dyDescent="0.25">
      <c r="A157" s="34"/>
      <c r="B157" s="31"/>
      <c r="C157" s="68" t="str">
        <f>"TOTAL" &amp; " " &amp;C30</f>
        <v>TOTAL CAPÍTOL 02.- Personal artístic</v>
      </c>
      <c r="D157" s="69"/>
      <c r="E157" s="250">
        <f>'Pressupost Arrencada TV'!N157</f>
        <v>0</v>
      </c>
      <c r="F157" s="250">
        <f>F43+F61+F79+F97+F115+F128+F137+F147+F156</f>
        <v>0</v>
      </c>
      <c r="G157" s="250">
        <f>G43+G61+G79+G97+G115+G128+G137+G147+G156</f>
        <v>0</v>
      </c>
      <c r="DL157" s="44" t="e">
        <f>(DL43+DL61+DL79+DL97+DL115+DL128+DL137+DL147+ DL156)</f>
        <v>#REF!</v>
      </c>
    </row>
    <row r="158" spans="1:116" x14ac:dyDescent="0.25">
      <c r="A158" s="20"/>
      <c r="E158" s="42"/>
      <c r="F158" s="20"/>
      <c r="G158" s="20"/>
      <c r="DL158" s="42"/>
    </row>
    <row r="159" spans="1:116" ht="18.75" x14ac:dyDescent="0.3">
      <c r="A159" s="20"/>
      <c r="B159" s="31"/>
      <c r="C159" s="45" t="str">
        <f>'Pressupost Arrencada TV'!C159</f>
        <v>CAPÍTOL 03.- Equip programa</v>
      </c>
      <c r="D159" s="46"/>
      <c r="E159" s="42"/>
      <c r="F159" s="20"/>
      <c r="G159" s="20"/>
      <c r="DL159" s="42"/>
    </row>
    <row r="160" spans="1:116" x14ac:dyDescent="0.25">
      <c r="A160" s="20"/>
      <c r="B160" s="42" t="str">
        <f>'Pressupost Arrencada TV'!B160</f>
        <v>Núm. Compte</v>
      </c>
      <c r="C160" s="50"/>
      <c r="D160" s="38"/>
      <c r="E160" s="42"/>
      <c r="F160" s="20"/>
      <c r="G160" s="20"/>
      <c r="DL160" s="42"/>
    </row>
    <row r="161" spans="1:116" x14ac:dyDescent="0.25">
      <c r="A161" s="20"/>
      <c r="B161" s="41" t="str">
        <f>'Pressupost Arrencada TV'!B161</f>
        <v>03.01.</v>
      </c>
      <c r="C161" s="34" t="str">
        <f>'Pressupost Arrencada TV'!C161</f>
        <v>Direcció</v>
      </c>
      <c r="D161" s="46"/>
      <c r="E161" s="42"/>
      <c r="F161" s="20"/>
      <c r="G161" s="20"/>
      <c r="DL161" s="42"/>
    </row>
    <row r="162" spans="1:116" x14ac:dyDescent="0.25">
      <c r="A162" s="34"/>
      <c r="B162" s="160" t="str">
        <f>'Pressupost Arrencada TV'!B162</f>
        <v>03.01.01.</v>
      </c>
      <c r="C162" s="241" t="str">
        <f>'Pressupost Arrencada TV'!C162</f>
        <v>Director/a</v>
      </c>
      <c r="D162" s="166">
        <f>'Pressupost Arrencada TV'!D162</f>
        <v>0</v>
      </c>
      <c r="E162" s="239">
        <f>'Pressupost Arrencada TV'!N162</f>
        <v>0</v>
      </c>
      <c r="F162" s="254"/>
      <c r="G162" s="252">
        <f t="shared" ref="G162:G182" si="11">F162-E162</f>
        <v>0</v>
      </c>
      <c r="DL162" s="39" t="e">
        <f>(IF(#REF!=0,1,#REF!)*IF(#REF!=0,1,#REF!)*#REF! )+#REF!*IF(#REF!=0,1,#REF!)*IF(#REF!=0,1,#REF!)</f>
        <v>#REF!</v>
      </c>
    </row>
    <row r="163" spans="1:116" x14ac:dyDescent="0.25">
      <c r="B163" s="154" t="str">
        <f>'Pressupost Arrencada TV'!B163</f>
        <v>03.01.02.</v>
      </c>
      <c r="C163" s="184" t="str">
        <f>'Pressupost Arrencada TV'!C163</f>
        <v>Sots-director/a</v>
      </c>
      <c r="D163" s="159">
        <f>'Pressupost Arrencada TV'!D163</f>
        <v>0</v>
      </c>
      <c r="E163" s="239">
        <f>'Pressupost Arrencada TV'!N163</f>
        <v>0</v>
      </c>
      <c r="F163" s="255"/>
      <c r="G163" s="252">
        <f t="shared" si="11"/>
        <v>0</v>
      </c>
      <c r="DL163" s="39" t="e">
        <f>(IF(#REF!=0,1,#REF!)*IF(#REF!=0,1,#REF!)*#REF! )+#REF!*IF(#REF!=0,1,#REF!)*IF(#REF!=0,1,#REF!)</f>
        <v>#REF!</v>
      </c>
    </row>
    <row r="164" spans="1:116" x14ac:dyDescent="0.25">
      <c r="A164" s="34"/>
      <c r="B164" s="145" t="str">
        <f>'Pressupost Arrencada TV'!B164</f>
        <v>03.01.03.</v>
      </c>
      <c r="C164" s="145" t="str">
        <f>'Pressupost Arrencada TV'!C164</f>
        <v>Ajudant/a direcció</v>
      </c>
      <c r="D164" s="150">
        <f>'Pressupost Arrencada TV'!D164</f>
        <v>0</v>
      </c>
      <c r="E164" s="239">
        <f>'Pressupost Arrencada TV'!N164</f>
        <v>0</v>
      </c>
      <c r="F164" s="254"/>
      <c r="G164" s="252">
        <f t="shared" si="11"/>
        <v>0</v>
      </c>
      <c r="DL164" s="39" t="e">
        <f>(IF(#REF!=0,1,#REF!)*IF(#REF!=0,1,#REF!)*#REF! )+#REF!*IF(#REF!=0,1,#REF!)*IF(#REF!=0,1,#REF!)</f>
        <v>#REF!</v>
      </c>
    </row>
    <row r="165" spans="1:116" x14ac:dyDescent="0.25">
      <c r="A165" s="34"/>
      <c r="B165" s="154" t="str">
        <f>'Pressupost Arrencada TV'!B165</f>
        <v>03.01.04.</v>
      </c>
      <c r="C165" s="184" t="str">
        <f>'Pressupost Arrencada TV'!C165</f>
        <v>Direcció actors</v>
      </c>
      <c r="D165" s="159">
        <f>'Pressupost Arrencada TV'!D165</f>
        <v>0</v>
      </c>
      <c r="E165" s="239">
        <f>'Pressupost Arrencada TV'!N165</f>
        <v>0</v>
      </c>
      <c r="F165" s="255"/>
      <c r="G165" s="252">
        <f t="shared" si="11"/>
        <v>0</v>
      </c>
      <c r="DL165" s="39" t="e">
        <f>(IF(#REF!=0,1,#REF!)*IF(#REF!=0,1,#REF!)*#REF! )+#REF!*IF(#REF!=0,1,#REF!)*IF(#REF!=0,1,#REF!)</f>
        <v>#REF!</v>
      </c>
    </row>
    <row r="166" spans="1:116" x14ac:dyDescent="0.25">
      <c r="A166" s="34"/>
      <c r="B166" s="145" t="str">
        <f>'Pressupost Arrencada TV'!B166</f>
        <v>03.01.05.</v>
      </c>
      <c r="C166" s="145" t="str">
        <f>'Pressupost Arrencada TV'!C166</f>
        <v>Redactors</v>
      </c>
      <c r="D166" s="150">
        <f>'Pressupost Arrencada TV'!D166</f>
        <v>0</v>
      </c>
      <c r="E166" s="239">
        <f>'Pressupost Arrencada TV'!N166</f>
        <v>0</v>
      </c>
      <c r="F166" s="254"/>
      <c r="G166" s="252">
        <f t="shared" si="11"/>
        <v>0</v>
      </c>
      <c r="DL166" s="39" t="e">
        <f>(IF(#REF!=0,1,#REF!)*IF(#REF!=0,1,#REF!)*#REF! )+#REF!*IF(#REF!=0,1,#REF!)*IF(#REF!=0,1,#REF!)</f>
        <v>#REF!</v>
      </c>
    </row>
    <row r="167" spans="1:116" x14ac:dyDescent="0.25">
      <c r="A167" s="34"/>
      <c r="B167" s="154" t="str">
        <f>'Pressupost Arrencada TV'!B167</f>
        <v>03.01.06.</v>
      </c>
      <c r="C167" s="184" t="str">
        <f>'Pressupost Arrencada TV'!C167</f>
        <v>Redactors</v>
      </c>
      <c r="D167" s="159">
        <f>'Pressupost Arrencada TV'!D167</f>
        <v>0</v>
      </c>
      <c r="E167" s="239">
        <f>'Pressupost Arrencada TV'!N167</f>
        <v>0</v>
      </c>
      <c r="F167" s="255"/>
      <c r="G167" s="252">
        <f t="shared" si="11"/>
        <v>0</v>
      </c>
      <c r="DL167" s="39" t="e">
        <f>(IF(#REF!=0,1,#REF!)*IF(#REF!=0,1,#REF!)*#REF! )+#REF!*IF(#REF!=0,1,#REF!)*IF(#REF!=0,1,#REF!)</f>
        <v>#REF!</v>
      </c>
    </row>
    <row r="168" spans="1:116" x14ac:dyDescent="0.25">
      <c r="A168" s="34"/>
      <c r="B168" s="145" t="str">
        <f>'Pressupost Arrencada TV'!B168</f>
        <v>03.01.07.</v>
      </c>
      <c r="C168" s="145" t="str">
        <f>'Pressupost Arrencada TV'!C168</f>
        <v>Redactors</v>
      </c>
      <c r="D168" s="150">
        <f>'Pressupost Arrencada TV'!D168</f>
        <v>0</v>
      </c>
      <c r="E168" s="239">
        <f>'Pressupost Arrencada TV'!N168</f>
        <v>0</v>
      </c>
      <c r="F168" s="254"/>
      <c r="G168" s="252">
        <f t="shared" si="11"/>
        <v>0</v>
      </c>
      <c r="DL168" s="39" t="e">
        <f>(IF(#REF!=0,1,#REF!)*IF(#REF!=0,1,#REF!)*#REF! )+#REF!*IF(#REF!=0,1,#REF!)*IF(#REF!=0,1,#REF!)</f>
        <v>#REF!</v>
      </c>
    </row>
    <row r="169" spans="1:116" x14ac:dyDescent="0.25">
      <c r="A169" s="34"/>
      <c r="B169" s="154" t="str">
        <f>'Pressupost Arrencada TV'!B169</f>
        <v>03.01.08.</v>
      </c>
      <c r="C169" s="184" t="str">
        <f>'Pressupost Arrencada TV'!C169</f>
        <v>Redactors</v>
      </c>
      <c r="D169" s="159">
        <f>'Pressupost Arrencada TV'!D169</f>
        <v>0</v>
      </c>
      <c r="E169" s="239">
        <f>'Pressupost Arrencada TV'!N169</f>
        <v>0</v>
      </c>
      <c r="F169" s="255"/>
      <c r="G169" s="252">
        <f t="shared" si="11"/>
        <v>0</v>
      </c>
      <c r="DL169" s="39" t="e">
        <f>(IF(#REF!=0,1,#REF!)*IF(#REF!=0,1,#REF!)*#REF! )+#REF!*IF(#REF!=0,1,#REF!)*IF(#REF!=0,1,#REF!)</f>
        <v>#REF!</v>
      </c>
    </row>
    <row r="170" spans="1:116" x14ac:dyDescent="0.25">
      <c r="A170" s="34"/>
      <c r="B170" s="145" t="str">
        <f>'Pressupost Arrencada TV'!B170</f>
        <v>03.01.09.</v>
      </c>
      <c r="C170" s="145" t="str">
        <f>'Pressupost Arrencada TV'!C170</f>
        <v>Redactors</v>
      </c>
      <c r="D170" s="150">
        <f>'Pressupost Arrencada TV'!D170</f>
        <v>0</v>
      </c>
      <c r="E170" s="239">
        <f>'Pressupost Arrencada TV'!N170</f>
        <v>0</v>
      </c>
      <c r="F170" s="254"/>
      <c r="G170" s="252">
        <f t="shared" si="11"/>
        <v>0</v>
      </c>
      <c r="DL170" s="39" t="e">
        <f>(IF(#REF!=0,1,#REF!)*IF(#REF!=0,1,#REF!)*#REF! )+#REF!*IF(#REF!=0,1,#REF!)*IF(#REF!=0,1,#REF!)</f>
        <v>#REF!</v>
      </c>
    </row>
    <row r="171" spans="1:116" x14ac:dyDescent="0.25">
      <c r="A171" s="34"/>
      <c r="B171" s="145" t="str">
        <f>'Pressupost Arrencada TV'!B171</f>
        <v>03.01.10.</v>
      </c>
      <c r="C171" s="186" t="str">
        <f>'Pressupost Arrencada TV'!C171</f>
        <v>Lingüista</v>
      </c>
      <c r="D171" s="281">
        <f>'Pressupost Arrencada TV'!D171</f>
        <v>0</v>
      </c>
      <c r="E171" s="239">
        <f>'Pressupost Arrencada TV'!N171</f>
        <v>0</v>
      </c>
      <c r="F171" s="255"/>
      <c r="G171" s="252">
        <f t="shared" si="11"/>
        <v>0</v>
      </c>
      <c r="DL171" s="39" t="e">
        <f>(IF(#REF!=0,1,#REF!)*IF(#REF!=0,1,#REF!)*#REF! )+#REF!*IF(#REF!=0,1,#REF!)*IF(#REF!=0,1,#REF!)</f>
        <v>#REF!</v>
      </c>
    </row>
    <row r="172" spans="1:116" x14ac:dyDescent="0.25">
      <c r="A172" s="34"/>
      <c r="B172" s="154" t="str">
        <f>'Pressupost Arrencada TV'!B172</f>
        <v>03.01.11.</v>
      </c>
      <c r="C172" s="145" t="str">
        <f>'Pressupost Arrencada TV'!C172</f>
        <v>Guionistes</v>
      </c>
      <c r="D172" s="150">
        <f>'Pressupost Arrencada TV'!D172</f>
        <v>0</v>
      </c>
      <c r="E172" s="239">
        <f>'Pressupost Arrencada TV'!N172</f>
        <v>0</v>
      </c>
      <c r="F172" s="254"/>
      <c r="G172" s="252">
        <f t="shared" si="11"/>
        <v>0</v>
      </c>
      <c r="DL172" s="39" t="e">
        <f>(IF(#REF!=0,1,#REF!)*IF(#REF!=0,1,#REF!)*#REF! )+#REF!*IF(#REF!=0,1,#REF!)*IF(#REF!=0,1,#REF!)</f>
        <v>#REF!</v>
      </c>
    </row>
    <row r="173" spans="1:116" x14ac:dyDescent="0.25">
      <c r="A173" s="34"/>
      <c r="B173" s="145" t="str">
        <f>'Pressupost Arrencada TV'!B173</f>
        <v>03.01.12.</v>
      </c>
      <c r="C173" s="186" t="str">
        <f>'Pressupost Arrencada TV'!C173</f>
        <v>Guionistes</v>
      </c>
      <c r="D173" s="281">
        <f>'Pressupost Arrencada TV'!D173</f>
        <v>0</v>
      </c>
      <c r="E173" s="239">
        <f>'Pressupost Arrencada TV'!N173</f>
        <v>0</v>
      </c>
      <c r="F173" s="255"/>
      <c r="G173" s="252">
        <f t="shared" si="11"/>
        <v>0</v>
      </c>
      <c r="DL173" s="39" t="e">
        <f>(IF(#REF!=0,1,#REF!)*IF(#REF!=0,1,#REF!)*#REF! )+#REF!*IF(#REF!=0,1,#REF!)*IF(#REF!=0,1,#REF!)</f>
        <v>#REF!</v>
      </c>
    </row>
    <row r="174" spans="1:116" x14ac:dyDescent="0.25">
      <c r="A174" s="34"/>
      <c r="B174" s="154" t="str">
        <f>'Pressupost Arrencada TV'!B174</f>
        <v>03.01.13.</v>
      </c>
      <c r="C174" s="145" t="str">
        <f>'Pressupost Arrencada TV'!C174</f>
        <v>Guionistes</v>
      </c>
      <c r="D174" s="150">
        <f>'Pressupost Arrencada TV'!D174</f>
        <v>0</v>
      </c>
      <c r="E174" s="239">
        <f>'Pressupost Arrencada TV'!N174</f>
        <v>0</v>
      </c>
      <c r="F174" s="254"/>
      <c r="G174" s="252">
        <f t="shared" si="11"/>
        <v>0</v>
      </c>
      <c r="DL174" s="39" t="e">
        <f>(IF(#REF!=0,1,#REF!)*IF(#REF!=0,1,#REF!)*#REF! )+#REF!*IF(#REF!=0,1,#REF!)*IF(#REF!=0,1,#REF!)</f>
        <v>#REF!</v>
      </c>
    </row>
    <row r="175" spans="1:116" x14ac:dyDescent="0.25">
      <c r="A175" s="34"/>
      <c r="B175" s="145" t="str">
        <f>'Pressupost Arrencada TV'!B175</f>
        <v>03.01.14.</v>
      </c>
      <c r="C175" s="186" t="str">
        <f>'Pressupost Arrencada TV'!C175</f>
        <v>Guionistes</v>
      </c>
      <c r="D175" s="281">
        <f>'Pressupost Arrencada TV'!D175</f>
        <v>0</v>
      </c>
      <c r="E175" s="239">
        <f>'Pressupost Arrencada TV'!N175</f>
        <v>0</v>
      </c>
      <c r="F175" s="255"/>
      <c r="G175" s="252">
        <f t="shared" si="11"/>
        <v>0</v>
      </c>
      <c r="DL175" s="39" t="e">
        <f>(IF(#REF!=0,1,#REF!)*IF(#REF!=0,1,#REF!)*#REF! )+#REF!*IF(#REF!=0,1,#REF!)*IF(#REF!=0,1,#REF!)</f>
        <v>#REF!</v>
      </c>
    </row>
    <row r="176" spans="1:116" x14ac:dyDescent="0.25">
      <c r="A176" s="34"/>
      <c r="B176" s="154" t="str">
        <f>'Pressupost Arrencada TV'!B176</f>
        <v>03.01.15.</v>
      </c>
      <c r="C176" s="145" t="str">
        <f>'Pressupost Arrencada TV'!C176</f>
        <v>Guionistes</v>
      </c>
      <c r="D176" s="150">
        <f>'Pressupost Arrencada TV'!D176</f>
        <v>0</v>
      </c>
      <c r="E176" s="239">
        <f>'Pressupost Arrencada TV'!N176</f>
        <v>0</v>
      </c>
      <c r="F176" s="254"/>
      <c r="G176" s="252">
        <f t="shared" si="11"/>
        <v>0</v>
      </c>
      <c r="DL176" s="39" t="e">
        <f>(IF(#REF!=0,1,#REF!)*IF(#REF!=0,1,#REF!)*#REF! )+#REF!*IF(#REF!=0,1,#REF!)*IF(#REF!=0,1,#REF!)</f>
        <v>#REF!</v>
      </c>
    </row>
    <row r="177" spans="1:116" x14ac:dyDescent="0.25">
      <c r="A177" s="34"/>
      <c r="B177" s="154" t="str">
        <f>'Pressupost Arrencada TV'!B177</f>
        <v>03.01.16.</v>
      </c>
      <c r="C177" s="184" t="str">
        <f>'Pressupost Arrencada TV'!C177</f>
        <v>Community manager</v>
      </c>
      <c r="D177" s="281">
        <f>'Pressupost Arrencada TV'!D177</f>
        <v>0</v>
      </c>
      <c r="E177" s="239">
        <f>'Pressupost Arrencada TV'!N177</f>
        <v>0</v>
      </c>
      <c r="F177" s="255"/>
      <c r="G177" s="252">
        <f t="shared" si="11"/>
        <v>0</v>
      </c>
      <c r="DL177" s="39" t="e">
        <f>(IF(#REF!=0,1,#REF!)*IF(#REF!=0,1,#REF!)*#REF! )+#REF!*IF(#REF!=0,1,#REF!)*IF(#REF!=0,1,#REF!)</f>
        <v>#REF!</v>
      </c>
    </row>
    <row r="178" spans="1:116" x14ac:dyDescent="0.25">
      <c r="A178" s="34"/>
      <c r="B178" s="145" t="str">
        <f>'Pressupost Arrencada TV'!B178</f>
        <v>03.01.17.</v>
      </c>
      <c r="C178" s="145" t="str">
        <f>'Pressupost Arrencada TV'!C178</f>
        <v>Documentalista / Recerca</v>
      </c>
      <c r="D178" s="150">
        <f>'Pressupost Arrencada TV'!D178</f>
        <v>0</v>
      </c>
      <c r="E178" s="239">
        <f>'Pressupost Arrencada TV'!N178</f>
        <v>0</v>
      </c>
      <c r="F178" s="254"/>
      <c r="G178" s="252">
        <f t="shared" si="11"/>
        <v>0</v>
      </c>
      <c r="DL178" s="39" t="e">
        <f>(IF(#REF!=0,1,#REF!)*IF(#REF!=0,1,#REF!)*#REF! )+#REF!*IF(#REF!=0,1,#REF!)*IF(#REF!=0,1,#REF!)</f>
        <v>#REF!</v>
      </c>
    </row>
    <row r="179" spans="1:116" x14ac:dyDescent="0.25">
      <c r="A179" s="34"/>
      <c r="B179" s="154" t="str">
        <f>'Pressupost Arrencada TV'!B179</f>
        <v>03.01.18.</v>
      </c>
      <c r="C179" s="184" t="str">
        <f>'Pressupost Arrencada TV'!C179</f>
        <v>Coordinador / Animador Públic</v>
      </c>
      <c r="D179" s="281">
        <f>'Pressupost Arrencada TV'!D179</f>
        <v>0</v>
      </c>
      <c r="E179" s="239">
        <f>'Pressupost Arrencada TV'!N179</f>
        <v>0</v>
      </c>
      <c r="F179" s="255"/>
      <c r="G179" s="252">
        <f t="shared" si="11"/>
        <v>0</v>
      </c>
      <c r="DL179" s="39" t="e">
        <f>(IF(#REF!=0,1,#REF!)*IF(#REF!=0,1,#REF!)*#REF! )+#REF!*IF(#REF!=0,1,#REF!)*IF(#REF!=0,1,#REF!)</f>
        <v>#REF!</v>
      </c>
    </row>
    <row r="180" spans="1:116" x14ac:dyDescent="0.25">
      <c r="A180" s="34"/>
      <c r="B180" s="145" t="str">
        <f>'Pressupost Arrencada TV'!B180</f>
        <v>03.01.19.</v>
      </c>
      <c r="C180" s="244">
        <f>'Pressupost Arrencada TV'!C180</f>
        <v>0</v>
      </c>
      <c r="D180" s="150">
        <f>'Pressupost Arrencada TV'!D180</f>
        <v>0</v>
      </c>
      <c r="E180" s="239">
        <f>'Pressupost Arrencada TV'!N180</f>
        <v>0</v>
      </c>
      <c r="F180" s="254"/>
      <c r="G180" s="252">
        <f t="shared" si="11"/>
        <v>0</v>
      </c>
      <c r="DL180" s="39" t="e">
        <f>(IF(#REF!=0,1,#REF!)*IF(#REF!=0,1,#REF!)*#REF! )+#REF!*IF(#REF!=0,1,#REF!)*IF(#REF!=0,1,#REF!)</f>
        <v>#REF!</v>
      </c>
    </row>
    <row r="181" spans="1:116" x14ac:dyDescent="0.25">
      <c r="A181" s="34"/>
      <c r="B181" s="154" t="str">
        <f>'Pressupost Arrencada TV'!B181</f>
        <v>03.01.20.</v>
      </c>
      <c r="C181" s="244">
        <f>'Pressupost Arrencada TV'!C181</f>
        <v>0</v>
      </c>
      <c r="D181" s="281">
        <f>'Pressupost Arrencada TV'!D181</f>
        <v>0</v>
      </c>
      <c r="E181" s="239">
        <f>'Pressupost Arrencada TV'!N181</f>
        <v>0</v>
      </c>
      <c r="F181" s="255"/>
      <c r="G181" s="252">
        <f t="shared" si="11"/>
        <v>0</v>
      </c>
      <c r="DL181" s="39" t="e">
        <f>(IF(#REF!=0,1,#REF!)*IF(#REF!=0,1,#REF!)*#REF! )+#REF!*IF(#REF!=0,1,#REF!)*IF(#REF!=0,1,#REF!)</f>
        <v>#REF!</v>
      </c>
    </row>
    <row r="182" spans="1:116" x14ac:dyDescent="0.25">
      <c r="A182" s="34"/>
      <c r="B182" s="145" t="str">
        <f>'Pressupost Arrencada TV'!B182</f>
        <v>03.01.21.</v>
      </c>
      <c r="C182" s="244">
        <f>'Pressupost Arrencada TV'!C182</f>
        <v>0</v>
      </c>
      <c r="D182" s="150">
        <f>'Pressupost Arrencada TV'!D182</f>
        <v>0</v>
      </c>
      <c r="E182" s="239">
        <f>'Pressupost Arrencada TV'!N182</f>
        <v>0</v>
      </c>
      <c r="F182" s="254"/>
      <c r="G182" s="252">
        <f t="shared" si="11"/>
        <v>0</v>
      </c>
      <c r="DL182" s="39" t="e">
        <f>(IF(#REF!=0,1,#REF!)*IF(#REF!=0,1,#REF!)*#REF! )+#REF!*IF(#REF!=0,1,#REF!)*IF(#REF!=0,1,#REF!)</f>
        <v>#REF!</v>
      </c>
    </row>
    <row r="183" spans="1:116" ht="15.75" thickBot="1" x14ac:dyDescent="0.3">
      <c r="A183" s="34"/>
      <c r="B183" s="20"/>
      <c r="C183" s="133" t="str">
        <f>"TOTAL " &amp;" " &amp; B161 &amp; " " &amp; (C161)</f>
        <v>TOTAL  03.01. Direcció</v>
      </c>
      <c r="D183" s="134"/>
      <c r="E183" s="136">
        <f>'Pressupost Arrencada TV'!N183</f>
        <v>0</v>
      </c>
      <c r="F183" s="136">
        <f>SUM(F162:F182)</f>
        <v>0</v>
      </c>
      <c r="G183" s="136">
        <f>SUM(G162:G182)</f>
        <v>0</v>
      </c>
      <c r="DL183" s="40" t="e">
        <f>SUM(DL162:DL182)</f>
        <v>#REF!</v>
      </c>
    </row>
    <row r="184" spans="1:116" x14ac:dyDescent="0.25">
      <c r="A184" s="20"/>
      <c r="B184" s="42" t="str">
        <f>'Pressupost Arrencada TV'!B184</f>
        <v>Núm. Compte</v>
      </c>
      <c r="C184" s="50"/>
      <c r="D184" s="42"/>
      <c r="E184" s="42"/>
      <c r="F184" s="20"/>
      <c r="G184" s="20"/>
      <c r="DL184" s="51"/>
    </row>
    <row r="185" spans="1:116" x14ac:dyDescent="0.25">
      <c r="A185" s="20"/>
      <c r="B185" s="41" t="str">
        <f>'Pressupost Arrencada TV'!B185</f>
        <v>03.02.</v>
      </c>
      <c r="C185" s="34" t="str">
        <f>'Pressupost Arrencada TV'!C185</f>
        <v>Producció</v>
      </c>
      <c r="D185" s="38"/>
      <c r="E185" s="42"/>
      <c r="F185" s="20"/>
      <c r="G185" s="20"/>
      <c r="DL185" s="42"/>
    </row>
    <row r="186" spans="1:116" x14ac:dyDescent="0.25">
      <c r="A186" s="34"/>
      <c r="B186" s="160" t="str">
        <f>'Pressupost Arrencada TV'!B186</f>
        <v>03.02.01.</v>
      </c>
      <c r="C186" s="241" t="str">
        <f>'Pressupost Arrencada TV'!C186</f>
        <v>Productor/a Executiu</v>
      </c>
      <c r="D186" s="166">
        <f>'Pressupost Arrencada TV'!D186</f>
        <v>0</v>
      </c>
      <c r="E186" s="239">
        <f>'Pressupost Arrencada TV'!N186</f>
        <v>0</v>
      </c>
      <c r="F186" s="254"/>
      <c r="G186" s="252">
        <f t="shared" ref="G186:G196" si="12">F186-E186</f>
        <v>0</v>
      </c>
      <c r="DL186" s="39" t="e">
        <f>(IF(#REF!=0,1,#REF!)*IF(#REF!=0,1,#REF!)*#REF! )+#REF!*IF(#REF!=0,1,#REF!)*IF(#REF!=0,1,#REF!)</f>
        <v>#REF!</v>
      </c>
    </row>
    <row r="187" spans="1:116" x14ac:dyDescent="0.25">
      <c r="B187" s="153" t="str">
        <f>'Pressupost Arrencada TV'!B187</f>
        <v>03.02.02.</v>
      </c>
      <c r="C187" s="184" t="str">
        <f>'Pressupost Arrencada TV'!C187</f>
        <v xml:space="preserve">Director/a Producció </v>
      </c>
      <c r="D187" s="159">
        <f>'Pressupost Arrencada TV'!D187</f>
        <v>0</v>
      </c>
      <c r="E187" s="239">
        <f>'Pressupost Arrencada TV'!N187</f>
        <v>0</v>
      </c>
      <c r="F187" s="255"/>
      <c r="G187" s="252">
        <f t="shared" si="12"/>
        <v>0</v>
      </c>
      <c r="DL187" s="39" t="e">
        <f>(IF(#REF!=0,1,#REF!)*IF(#REF!=0,1,#REF!)*#REF! )+#REF!*IF(#REF!=0,1,#REF!)*IF(#REF!=0,1,#REF!)</f>
        <v>#REF!</v>
      </c>
    </row>
    <row r="188" spans="1:116" x14ac:dyDescent="0.25">
      <c r="A188" s="34"/>
      <c r="B188" s="144" t="str">
        <f>'Pressupost Arrencada TV'!B188</f>
        <v>03.02.03.</v>
      </c>
      <c r="C188" s="145" t="str">
        <f>'Pressupost Arrencada TV'!C188</f>
        <v>Productor</v>
      </c>
      <c r="D188" s="150">
        <f>'Pressupost Arrencada TV'!D188</f>
        <v>0</v>
      </c>
      <c r="E188" s="239">
        <f>'Pressupost Arrencada TV'!N188</f>
        <v>0</v>
      </c>
      <c r="F188" s="254"/>
      <c r="G188" s="252">
        <f t="shared" si="12"/>
        <v>0</v>
      </c>
      <c r="DL188" s="39" t="e">
        <f>(IF(#REF!=0,1,#REF!)*IF(#REF!=0,1,#REF!)*#REF! )+#REF!*IF(#REF!=0,1,#REF!)*IF(#REF!=0,1,#REF!)</f>
        <v>#REF!</v>
      </c>
    </row>
    <row r="189" spans="1:116" x14ac:dyDescent="0.25">
      <c r="A189" s="34"/>
      <c r="B189" s="153" t="str">
        <f>'Pressupost Arrencada TV'!B189</f>
        <v>03.02.04.</v>
      </c>
      <c r="C189" s="184" t="str">
        <f>'Pressupost Arrencada TV'!C189</f>
        <v xml:space="preserve">Ajudant de Producció </v>
      </c>
      <c r="D189" s="159">
        <f>'Pressupost Arrencada TV'!D189</f>
        <v>0</v>
      </c>
      <c r="E189" s="239">
        <f>'Pressupost Arrencada TV'!N189</f>
        <v>0</v>
      </c>
      <c r="F189" s="255"/>
      <c r="G189" s="252">
        <f t="shared" si="12"/>
        <v>0</v>
      </c>
      <c r="DL189" s="39" t="e">
        <f>(IF(#REF!=0,1,#REF!)*IF(#REF!=0,1,#REF!)*#REF! )+#REF!*IF(#REF!=0,1,#REF!)*IF(#REF!=0,1,#REF!)</f>
        <v>#REF!</v>
      </c>
    </row>
    <row r="190" spans="1:116" x14ac:dyDescent="0.25">
      <c r="A190" s="34"/>
      <c r="B190" s="144" t="str">
        <f>'Pressupost Arrencada TV'!B190</f>
        <v>03.02.05.</v>
      </c>
      <c r="C190" s="145" t="str">
        <f>'Pressupost Arrencada TV'!C190</f>
        <v>Auxiliar de Producció</v>
      </c>
      <c r="D190" s="150">
        <f>'Pressupost Arrencada TV'!D190</f>
        <v>0</v>
      </c>
      <c r="E190" s="239">
        <f>'Pressupost Arrencada TV'!N190</f>
        <v>0</v>
      </c>
      <c r="F190" s="254"/>
      <c r="G190" s="252">
        <f t="shared" si="12"/>
        <v>0</v>
      </c>
      <c r="DL190" s="39" t="e">
        <f>(IF(#REF!=0,1,#REF!)*IF(#REF!=0,1,#REF!)*#REF! )+#REF!*IF(#REF!=0,1,#REF!)*IF(#REF!=0,1,#REF!)</f>
        <v>#REF!</v>
      </c>
    </row>
    <row r="191" spans="1:116" x14ac:dyDescent="0.25">
      <c r="A191" s="34"/>
      <c r="B191" s="153" t="str">
        <f>'Pressupost Arrencada TV'!B191</f>
        <v>03.02.06.</v>
      </c>
      <c r="C191" s="184" t="str">
        <f>'Pressupost Arrencada TV'!C191</f>
        <v>Secretari/ària de Producció</v>
      </c>
      <c r="D191" s="159">
        <f>'Pressupost Arrencada TV'!D191</f>
        <v>0</v>
      </c>
      <c r="E191" s="239">
        <f>'Pressupost Arrencada TV'!N191</f>
        <v>0</v>
      </c>
      <c r="F191" s="255"/>
      <c r="G191" s="252">
        <f t="shared" si="12"/>
        <v>0</v>
      </c>
      <c r="DL191" s="39" t="e">
        <f>(IF(#REF!=0,1,#REF!)*IF(#REF!=0,1,#REF!)*#REF! )+#REF!*IF(#REF!=0,1,#REF!)*IF(#REF!=0,1,#REF!)</f>
        <v>#REF!</v>
      </c>
    </row>
    <row r="192" spans="1:116" x14ac:dyDescent="0.25">
      <c r="A192" s="34"/>
      <c r="B192" s="144" t="str">
        <f>'Pressupost Arrencada TV'!B192</f>
        <v>03.02.07.</v>
      </c>
      <c r="C192" s="145" t="str">
        <f>'Pressupost Arrencada TV'!C192</f>
        <v>Localitzador/a</v>
      </c>
      <c r="D192" s="150">
        <f>'Pressupost Arrencada TV'!D192</f>
        <v>0</v>
      </c>
      <c r="E192" s="239">
        <f>'Pressupost Arrencada TV'!N192</f>
        <v>0</v>
      </c>
      <c r="F192" s="254"/>
      <c r="G192" s="252">
        <f t="shared" si="12"/>
        <v>0</v>
      </c>
      <c r="DL192" s="39" t="e">
        <f>(IF(#REF!=0,1,#REF!)*IF(#REF!=0,1,#REF!)*#REF! )+#REF!*IF(#REF!=0,1,#REF!)*IF(#REF!=0,1,#REF!)</f>
        <v>#REF!</v>
      </c>
    </row>
    <row r="193" spans="1:116" x14ac:dyDescent="0.25">
      <c r="A193" s="34"/>
      <c r="B193" s="153" t="str">
        <f>'Pressupost Arrencada TV'!B193</f>
        <v>03.02.08.</v>
      </c>
      <c r="C193" s="244">
        <f>'Pressupost Arrencada TV'!C193</f>
        <v>0</v>
      </c>
      <c r="D193" s="159">
        <f>'Pressupost Arrencada TV'!D193</f>
        <v>0</v>
      </c>
      <c r="E193" s="239">
        <f>'Pressupost Arrencada TV'!N193</f>
        <v>0</v>
      </c>
      <c r="F193" s="255"/>
      <c r="G193" s="252">
        <f t="shared" si="12"/>
        <v>0</v>
      </c>
      <c r="DL193" s="39" t="e">
        <f>(IF(#REF!=0,1,#REF!)*IF(#REF!=0,1,#REF!)*#REF! )+#REF!*IF(#REF!=0,1,#REF!)*IF(#REF!=0,1,#REF!)</f>
        <v>#REF!</v>
      </c>
    </row>
    <row r="194" spans="1:116" x14ac:dyDescent="0.25">
      <c r="A194" s="34"/>
      <c r="B194" s="144" t="str">
        <f>'Pressupost Arrencada TV'!B194</f>
        <v>03.02.09.</v>
      </c>
      <c r="C194" s="244">
        <f>'Pressupost Arrencada TV'!C194</f>
        <v>0</v>
      </c>
      <c r="D194" s="150">
        <f>'Pressupost Arrencada TV'!D194</f>
        <v>0</v>
      </c>
      <c r="E194" s="239">
        <f>'Pressupost Arrencada TV'!N194</f>
        <v>0</v>
      </c>
      <c r="F194" s="254"/>
      <c r="G194" s="252">
        <f t="shared" si="12"/>
        <v>0</v>
      </c>
      <c r="DL194" s="39" t="e">
        <f>(IF(#REF!=0,1,#REF!)*IF(#REF!=0,1,#REF!)*#REF! )+#REF!*IF(#REF!=0,1,#REF!)*IF(#REF!=0,1,#REF!)</f>
        <v>#REF!</v>
      </c>
    </row>
    <row r="195" spans="1:116" x14ac:dyDescent="0.25">
      <c r="A195" s="34"/>
      <c r="B195" s="153" t="str">
        <f>'Pressupost Arrencada TV'!B195</f>
        <v>03.02.10.</v>
      </c>
      <c r="C195" s="244">
        <f>'Pressupost Arrencada TV'!C195</f>
        <v>0</v>
      </c>
      <c r="D195" s="159">
        <f>'Pressupost Arrencada TV'!D195</f>
        <v>0</v>
      </c>
      <c r="E195" s="239">
        <f>'Pressupost Arrencada TV'!N195</f>
        <v>0</v>
      </c>
      <c r="F195" s="255"/>
      <c r="G195" s="252">
        <f t="shared" si="12"/>
        <v>0</v>
      </c>
      <c r="DL195" s="39" t="e">
        <f>(IF(#REF!=0,1,#REF!)*IF(#REF!=0,1,#REF!)*#REF! )+#REF!*IF(#REF!=0,1,#REF!)*IF(#REF!=0,1,#REF!)</f>
        <v>#REF!</v>
      </c>
    </row>
    <row r="196" spans="1:116" x14ac:dyDescent="0.25">
      <c r="A196" s="34"/>
      <c r="B196" s="144" t="str">
        <f>'Pressupost Arrencada TV'!B196</f>
        <v>03.02.11.</v>
      </c>
      <c r="C196" s="244">
        <f>'Pressupost Arrencada TV'!C196</f>
        <v>0</v>
      </c>
      <c r="D196" s="150">
        <f>'Pressupost Arrencada TV'!D196</f>
        <v>0</v>
      </c>
      <c r="E196" s="239">
        <f>'Pressupost Arrencada TV'!N196</f>
        <v>0</v>
      </c>
      <c r="F196" s="254"/>
      <c r="G196" s="252">
        <f t="shared" si="12"/>
        <v>0</v>
      </c>
      <c r="DL196" s="39" t="e">
        <f>(IF(#REF!=0,1,#REF!)*IF(#REF!=0,1,#REF!)*#REF! )+#REF!*IF(#REF!=0,1,#REF!)*IF(#REF!=0,1,#REF!)</f>
        <v>#REF!</v>
      </c>
    </row>
    <row r="197" spans="1:116" ht="15.75" thickBot="1" x14ac:dyDescent="0.3">
      <c r="A197" s="34"/>
      <c r="B197" s="48"/>
      <c r="C197" s="133" t="str">
        <f>"TOTAL " &amp;" " &amp; B185 &amp; " " &amp; (C185)</f>
        <v>TOTAL  03.02. Producció</v>
      </c>
      <c r="D197" s="134"/>
      <c r="E197" s="136">
        <f>'Pressupost Arrencada TV'!N197</f>
        <v>0</v>
      </c>
      <c r="F197" s="136">
        <f>SUM(F186:F196)</f>
        <v>0</v>
      </c>
      <c r="G197" s="136">
        <f>SUM(G186:G196)</f>
        <v>0</v>
      </c>
      <c r="DL197" s="40" t="e">
        <f>SUM(DL186:DL196)</f>
        <v>#REF!</v>
      </c>
    </row>
    <row r="198" spans="1:116" x14ac:dyDescent="0.25">
      <c r="A198" s="20"/>
      <c r="B198" s="42" t="str">
        <f>'Pressupost Arrencada TV'!B198</f>
        <v>Núm. Compte</v>
      </c>
      <c r="C198" s="50"/>
      <c r="D198" s="42"/>
      <c r="E198" s="42"/>
      <c r="F198" s="20"/>
      <c r="G198" s="20"/>
      <c r="DL198" s="51"/>
    </row>
    <row r="199" spans="1:116" x14ac:dyDescent="0.25">
      <c r="A199" s="20"/>
      <c r="B199" s="41" t="str">
        <f>'Pressupost Arrencada TV'!B199</f>
        <v>03.03.</v>
      </c>
      <c r="C199" s="34" t="str">
        <f>'Pressupost Arrencada TV'!C199</f>
        <v>Realització / Imatge</v>
      </c>
      <c r="D199" s="38"/>
      <c r="E199" s="42"/>
      <c r="F199" s="20"/>
      <c r="G199" s="20"/>
      <c r="DL199" s="42"/>
    </row>
    <row r="200" spans="1:116" x14ac:dyDescent="0.25">
      <c r="A200" s="34"/>
      <c r="B200" s="160" t="str">
        <f>'Pressupost Arrencada TV'!B200</f>
        <v>03.03.01.</v>
      </c>
      <c r="C200" s="241" t="str">
        <f>'Pressupost Arrencada TV'!C200</f>
        <v xml:space="preserve">Director/a fotografia </v>
      </c>
      <c r="D200" s="166">
        <f>'Pressupost Arrencada TV'!D200</f>
        <v>0</v>
      </c>
      <c r="E200" s="239">
        <f>'Pressupost Arrencada TV'!N200</f>
        <v>0</v>
      </c>
      <c r="F200" s="254"/>
      <c r="G200" s="252">
        <f t="shared" ref="G200:G209" si="13">F200-E200</f>
        <v>0</v>
      </c>
      <c r="DL200" s="39" t="e">
        <f>(IF(#REF!=0,1,#REF!)*IF(#REF!=0,1,#REF!)*#REF! )+#REF!*IF(#REF!=0,1,#REF!)*IF(#REF!=0,1,#REF!)</f>
        <v>#REF!</v>
      </c>
    </row>
    <row r="201" spans="1:116" x14ac:dyDescent="0.25">
      <c r="B201" s="183" t="str">
        <f>'Pressupost Arrencada TV'!B201</f>
        <v>03.03.02.</v>
      </c>
      <c r="C201" s="184" t="str">
        <f>'Pressupost Arrencada TV'!C201</f>
        <v>Realitzador/a</v>
      </c>
      <c r="D201" s="159">
        <f>'Pressupost Arrencada TV'!D201</f>
        <v>0</v>
      </c>
      <c r="E201" s="239">
        <f>'Pressupost Arrencada TV'!N201</f>
        <v>0</v>
      </c>
      <c r="F201" s="255"/>
      <c r="G201" s="252">
        <f t="shared" si="13"/>
        <v>0</v>
      </c>
      <c r="DL201" s="39" t="e">
        <f>(IF(#REF!=0,1,#REF!)*IF(#REF!=0,1,#REF!)*#REF! )+#REF!*IF(#REF!=0,1,#REF!)*IF(#REF!=0,1,#REF!)</f>
        <v>#REF!</v>
      </c>
    </row>
    <row r="202" spans="1:116" x14ac:dyDescent="0.25">
      <c r="A202" s="20"/>
      <c r="B202" s="144" t="str">
        <f>'Pressupost Arrencada TV'!B202</f>
        <v>03.03.03.</v>
      </c>
      <c r="C202" s="145" t="str">
        <f>'Pressupost Arrencada TV'!C202</f>
        <v>Ajudant de realització</v>
      </c>
      <c r="D202" s="150">
        <f>'Pressupost Arrencada TV'!D202</f>
        <v>0</v>
      </c>
      <c r="E202" s="239">
        <f>'Pressupost Arrencada TV'!N202</f>
        <v>0</v>
      </c>
      <c r="F202" s="254"/>
      <c r="G202" s="252">
        <f t="shared" si="13"/>
        <v>0</v>
      </c>
      <c r="DL202" s="39" t="e">
        <f>(IF(#REF!=0,1,#REF!)*IF(#REF!=0,1,#REF!)*#REF! )+#REF!*IF(#REF!=0,1,#REF!)*IF(#REF!=0,1,#REF!)</f>
        <v>#REF!</v>
      </c>
    </row>
    <row r="203" spans="1:116" x14ac:dyDescent="0.25">
      <c r="A203" s="20"/>
      <c r="B203" s="183" t="str">
        <f>'Pressupost Arrencada TV'!B203</f>
        <v>03.03.04.</v>
      </c>
      <c r="C203" s="184" t="str">
        <f>'Pressupost Arrencada TV'!C203</f>
        <v>Auxiliar de realització</v>
      </c>
      <c r="D203" s="159">
        <f>'Pressupost Arrencada TV'!D203</f>
        <v>0</v>
      </c>
      <c r="E203" s="239">
        <f>'Pressupost Arrencada TV'!N203</f>
        <v>0</v>
      </c>
      <c r="F203" s="255"/>
      <c r="G203" s="252">
        <f t="shared" si="13"/>
        <v>0</v>
      </c>
      <c r="DL203" s="39" t="e">
        <f>(IF(#REF!=0,1,#REF!)*IF(#REF!=0,1,#REF!)*#REF! )+#REF!*IF(#REF!=0,1,#REF!)*IF(#REF!=0,1,#REF!)</f>
        <v>#REF!</v>
      </c>
    </row>
    <row r="204" spans="1:116" x14ac:dyDescent="0.25">
      <c r="A204" s="20"/>
      <c r="B204" s="144" t="str">
        <f>'Pressupost Arrencada TV'!B204</f>
        <v>03.03.05.</v>
      </c>
      <c r="C204" s="145" t="str">
        <f>'Pressupost Arrencada TV'!C204</f>
        <v>Regidor/a</v>
      </c>
      <c r="D204" s="150">
        <f>'Pressupost Arrencada TV'!D204</f>
        <v>0</v>
      </c>
      <c r="E204" s="239">
        <f>'Pressupost Arrencada TV'!N204</f>
        <v>0</v>
      </c>
      <c r="F204" s="254"/>
      <c r="G204" s="252">
        <f t="shared" si="13"/>
        <v>0</v>
      </c>
      <c r="DL204" s="39" t="e">
        <f>(IF(#REF!=0,1,#REF!)*IF(#REF!=0,1,#REF!)*#REF! )+#REF!*IF(#REF!=0,1,#REF!)*IF(#REF!=0,1,#REF!)</f>
        <v>#REF!</v>
      </c>
    </row>
    <row r="205" spans="1:116" x14ac:dyDescent="0.25">
      <c r="A205" s="20"/>
      <c r="B205" s="183" t="str">
        <f>'Pressupost Arrencada TV'!B205</f>
        <v>03.03.06.</v>
      </c>
      <c r="C205" s="184" t="str">
        <f>'Pressupost Arrencada TV'!C205</f>
        <v>Il.luminador/a</v>
      </c>
      <c r="D205" s="159">
        <f>'Pressupost Arrencada TV'!D205</f>
        <v>0</v>
      </c>
      <c r="E205" s="239">
        <f>'Pressupost Arrencada TV'!N205</f>
        <v>0</v>
      </c>
      <c r="F205" s="255"/>
      <c r="G205" s="252">
        <f t="shared" si="13"/>
        <v>0</v>
      </c>
      <c r="DL205" s="39" t="e">
        <f>(IF(#REF!=0,1,#REF!)*IF(#REF!=0,1,#REF!)*#REF! )+#REF!*IF(#REF!=0,1,#REF!)*IF(#REF!=0,1,#REF!)</f>
        <v>#REF!</v>
      </c>
    </row>
    <row r="206" spans="1:116" x14ac:dyDescent="0.25">
      <c r="A206" s="20"/>
      <c r="B206" s="144" t="str">
        <f>'Pressupost Arrencada TV'!B206</f>
        <v>03.03.07.</v>
      </c>
      <c r="C206" s="244">
        <f>'Pressupost Arrencada TV'!C206</f>
        <v>0</v>
      </c>
      <c r="D206" s="150">
        <f>'Pressupost Arrencada TV'!D206</f>
        <v>0</v>
      </c>
      <c r="E206" s="239">
        <f>'Pressupost Arrencada TV'!N206</f>
        <v>0</v>
      </c>
      <c r="F206" s="254"/>
      <c r="G206" s="252">
        <f t="shared" si="13"/>
        <v>0</v>
      </c>
      <c r="DL206" s="39" t="e">
        <f>(IF(#REF!=0,1,#REF!)*IF(#REF!=0,1,#REF!)*#REF! )+#REF!*IF(#REF!=0,1,#REF!)*IF(#REF!=0,1,#REF!)</f>
        <v>#REF!</v>
      </c>
    </row>
    <row r="207" spans="1:116" x14ac:dyDescent="0.25">
      <c r="A207" s="20"/>
      <c r="B207" s="183" t="str">
        <f>'Pressupost Arrencada TV'!B207</f>
        <v>03.03.08.</v>
      </c>
      <c r="C207" s="244">
        <f>'Pressupost Arrencada TV'!C207</f>
        <v>0</v>
      </c>
      <c r="D207" s="159">
        <f>'Pressupost Arrencada TV'!D207</f>
        <v>0</v>
      </c>
      <c r="E207" s="239">
        <f>'Pressupost Arrencada TV'!N207</f>
        <v>0</v>
      </c>
      <c r="F207" s="255"/>
      <c r="G207" s="252">
        <f t="shared" si="13"/>
        <v>0</v>
      </c>
      <c r="DL207" s="39" t="e">
        <f>(IF(#REF!=0,1,#REF!)*IF(#REF!=0,1,#REF!)*#REF! )+#REF!*IF(#REF!=0,1,#REF!)*IF(#REF!=0,1,#REF!)</f>
        <v>#REF!</v>
      </c>
    </row>
    <row r="208" spans="1:116" x14ac:dyDescent="0.25">
      <c r="A208" s="20"/>
      <c r="B208" s="144" t="str">
        <f>'Pressupost Arrencada TV'!B208</f>
        <v>03.03.09.</v>
      </c>
      <c r="C208" s="244">
        <f>'Pressupost Arrencada TV'!C208</f>
        <v>0</v>
      </c>
      <c r="D208" s="150">
        <f>'Pressupost Arrencada TV'!D208</f>
        <v>0</v>
      </c>
      <c r="E208" s="239">
        <f>'Pressupost Arrencada TV'!N208</f>
        <v>0</v>
      </c>
      <c r="F208" s="254"/>
      <c r="G208" s="252">
        <f t="shared" si="13"/>
        <v>0</v>
      </c>
      <c r="DL208" s="39" t="e">
        <f>(IF(#REF!=0,1,#REF!)*IF(#REF!=0,1,#REF!)*#REF! )+#REF!*IF(#REF!=0,1,#REF!)*IF(#REF!=0,1,#REF!)</f>
        <v>#REF!</v>
      </c>
    </row>
    <row r="209" spans="1:116" x14ac:dyDescent="0.25">
      <c r="A209" s="20"/>
      <c r="B209" s="183" t="str">
        <f>'Pressupost Arrencada TV'!B209</f>
        <v>03.03.10.</v>
      </c>
      <c r="C209" s="244">
        <f>'Pressupost Arrencada TV'!C209</f>
        <v>0</v>
      </c>
      <c r="D209" s="159">
        <f>'Pressupost Arrencada TV'!D209</f>
        <v>0</v>
      </c>
      <c r="E209" s="239">
        <f>'Pressupost Arrencada TV'!N209</f>
        <v>0</v>
      </c>
      <c r="F209" s="255"/>
      <c r="G209" s="252">
        <f t="shared" si="13"/>
        <v>0</v>
      </c>
      <c r="DL209" s="39" t="e">
        <f>(IF(#REF!=0,1,#REF!)*IF(#REF!=0,1,#REF!)*#REF! )+#REF!*IF(#REF!=0,1,#REF!)*IF(#REF!=0,1,#REF!)</f>
        <v>#REF!</v>
      </c>
    </row>
    <row r="210" spans="1:116" ht="15.75" thickBot="1" x14ac:dyDescent="0.3">
      <c r="A210" s="20"/>
      <c r="B210" s="48"/>
      <c r="C210" s="133" t="str">
        <f>"TOTAL " &amp;" " &amp; B199 &amp; " " &amp; (C199)</f>
        <v>TOTAL  03.03. Realització / Imatge</v>
      </c>
      <c r="D210" s="134"/>
      <c r="E210" s="136">
        <f>'Pressupost Arrencada TV'!N210</f>
        <v>0</v>
      </c>
      <c r="F210" s="136">
        <f>SUM(F200:F209)</f>
        <v>0</v>
      </c>
      <c r="G210" s="136">
        <f>SUM(G200:G209)</f>
        <v>0</v>
      </c>
      <c r="DL210" s="40" t="e">
        <f>SUM(DL200:DL209)</f>
        <v>#REF!</v>
      </c>
    </row>
    <row r="211" spans="1:116" x14ac:dyDescent="0.25">
      <c r="A211" s="20"/>
      <c r="B211" s="31"/>
      <c r="C211" s="68" t="str">
        <f>"TOTAL" &amp; " " &amp;C159</f>
        <v>TOTAL CAPÍTOL 03.- Equip programa</v>
      </c>
      <c r="D211" s="69"/>
      <c r="E211" s="250">
        <f>'Pressupost Arrencada TV'!N211</f>
        <v>0</v>
      </c>
      <c r="F211" s="250">
        <f>F183+F197+F210</f>
        <v>0</v>
      </c>
      <c r="G211" s="250">
        <f>G183+G197+G210</f>
        <v>0</v>
      </c>
      <c r="DL211" s="44" t="e">
        <f>(DL183+DL197+DL210)</f>
        <v>#REF!</v>
      </c>
    </row>
    <row r="212" spans="1:116" x14ac:dyDescent="0.25">
      <c r="A212" s="20"/>
      <c r="D212" s="42"/>
      <c r="E212" s="42"/>
      <c r="F212" s="20"/>
      <c r="G212" s="20"/>
      <c r="DL212" s="51"/>
    </row>
    <row r="213" spans="1:116" ht="18.75" x14ac:dyDescent="0.3">
      <c r="A213" s="20"/>
      <c r="B213" s="54"/>
      <c r="C213" s="45" t="str">
        <f>'Pressupost Arrencada TV'!C213</f>
        <v>CAPÍTOL 04.-Serveis artístics i de postproducció</v>
      </c>
      <c r="D213" s="42"/>
      <c r="E213" s="42"/>
      <c r="F213" s="20"/>
      <c r="G213" s="20"/>
      <c r="DL213" s="51"/>
    </row>
    <row r="214" spans="1:116" x14ac:dyDescent="0.25">
      <c r="A214" s="20"/>
      <c r="B214" s="42" t="str">
        <f>'Pressupost Arrencada TV'!B214</f>
        <v>Núm. Compte</v>
      </c>
      <c r="C214" s="38"/>
      <c r="D214" s="42"/>
      <c r="E214" s="42"/>
      <c r="F214" s="20"/>
      <c r="G214" s="20"/>
      <c r="DL214" s="51"/>
    </row>
    <row r="215" spans="1:116" x14ac:dyDescent="0.25">
      <c r="A215" s="20"/>
      <c r="B215" s="41" t="str">
        <f>'Pressupost Arrencada TV'!B215</f>
        <v>04.01.</v>
      </c>
      <c r="C215" s="34" t="str">
        <f>'Pressupost Arrencada TV'!C215</f>
        <v>Ambientació</v>
      </c>
      <c r="D215" s="42"/>
      <c r="E215" s="42"/>
      <c r="F215" s="20"/>
      <c r="G215" s="20"/>
      <c r="DL215" s="51"/>
    </row>
    <row r="216" spans="1:116" x14ac:dyDescent="0.25">
      <c r="A216" s="34"/>
      <c r="B216" s="160" t="str">
        <f>'Pressupost Arrencada TV'!B216</f>
        <v>04.01.01.</v>
      </c>
      <c r="C216" s="241" t="str">
        <f>'Pressupost Arrencada TV'!C216</f>
        <v>Director/a artístic / Cap ambientació</v>
      </c>
      <c r="D216" s="166">
        <f>'Pressupost Arrencada TV'!D216</f>
        <v>0</v>
      </c>
      <c r="E216" s="239">
        <f>'Pressupost Arrencada TV'!N216</f>
        <v>0</v>
      </c>
      <c r="F216" s="254"/>
      <c r="G216" s="252">
        <f t="shared" ref="G216:G226" si="14">F216-E216</f>
        <v>0</v>
      </c>
      <c r="DL216" s="39" t="e">
        <f>(IF(#REF!=0,1,#REF!)*IF(#REF!=0,1,#REF!)*#REF! )+#REF!*IF(#REF!=0,1,#REF!)*IF(#REF!=0,1,#REF!)</f>
        <v>#REF!</v>
      </c>
    </row>
    <row r="217" spans="1:116" x14ac:dyDescent="0.25">
      <c r="B217" s="153" t="str">
        <f>'Pressupost Arrencada TV'!B217</f>
        <v>04.01.02.</v>
      </c>
      <c r="C217" s="184" t="str">
        <f>'Pressupost Arrencada TV'!C217</f>
        <v>Presentador/a</v>
      </c>
      <c r="D217" s="159">
        <f>'Pressupost Arrencada TV'!D217</f>
        <v>0</v>
      </c>
      <c r="E217" s="239">
        <f>'Pressupost Arrencada TV'!N217</f>
        <v>0</v>
      </c>
      <c r="F217" s="255"/>
      <c r="G217" s="252">
        <f t="shared" si="14"/>
        <v>0</v>
      </c>
      <c r="DL217" s="39" t="e">
        <f>(IF(#REF!=0,1,#REF!)*IF(#REF!=0,1,#REF!)*#REF! )+#REF!*IF(#REF!=0,1,#REF!)*IF(#REF!=0,1,#REF!)</f>
        <v>#REF!</v>
      </c>
    </row>
    <row r="218" spans="1:116" x14ac:dyDescent="0.25">
      <c r="A218" s="34"/>
      <c r="B218" s="144" t="str">
        <f>'Pressupost Arrencada TV'!B218</f>
        <v>04.01.03.</v>
      </c>
      <c r="C218" s="145" t="str">
        <f>'Pressupost Arrencada TV'!C218</f>
        <v>Coach</v>
      </c>
      <c r="D218" s="150">
        <f>'Pressupost Arrencada TV'!D218</f>
        <v>0</v>
      </c>
      <c r="E218" s="239">
        <f>'Pressupost Arrencada TV'!N218</f>
        <v>0</v>
      </c>
      <c r="F218" s="254"/>
      <c r="G218" s="252">
        <f t="shared" si="14"/>
        <v>0</v>
      </c>
      <c r="DL218" s="39" t="e">
        <f>(IF(#REF!=0,1,#REF!)*IF(#REF!=0,1,#REF!)*#REF! )+#REF!*IF(#REF!=0,1,#REF!)*IF(#REF!=0,1,#REF!)</f>
        <v>#REF!</v>
      </c>
    </row>
    <row r="219" spans="1:116" x14ac:dyDescent="0.25">
      <c r="A219" s="34"/>
      <c r="B219" s="153" t="str">
        <f>'Pressupost Arrencada TV'!B219</f>
        <v>04.01.04.</v>
      </c>
      <c r="C219" s="184" t="str">
        <f>'Pressupost Arrencada TV'!C219</f>
        <v xml:space="preserve">Ambientador/a </v>
      </c>
      <c r="D219" s="159">
        <f>'Pressupost Arrencada TV'!D219</f>
        <v>0</v>
      </c>
      <c r="E219" s="239">
        <f>'Pressupost Arrencada TV'!N219</f>
        <v>0</v>
      </c>
      <c r="F219" s="255"/>
      <c r="G219" s="252">
        <f t="shared" si="14"/>
        <v>0</v>
      </c>
      <c r="DL219" s="39" t="e">
        <f>(IF(#REF!=0,1,#REF!)*IF(#REF!=0,1,#REF!)*#REF! )+#REF!*IF(#REF!=0,1,#REF!)*IF(#REF!=0,1,#REF!)</f>
        <v>#REF!</v>
      </c>
    </row>
    <row r="220" spans="1:116" x14ac:dyDescent="0.25">
      <c r="A220" s="34"/>
      <c r="B220" s="144" t="str">
        <f>'Pressupost Arrencada TV'!B220</f>
        <v>04.01.05.</v>
      </c>
      <c r="C220" s="145" t="str">
        <f>'Pressupost Arrencada TV'!C220</f>
        <v>Ajudant/a d'ambientació</v>
      </c>
      <c r="D220" s="150">
        <f>'Pressupost Arrencada TV'!D220</f>
        <v>0</v>
      </c>
      <c r="E220" s="239">
        <f>'Pressupost Arrencada TV'!N220</f>
        <v>0</v>
      </c>
      <c r="F220" s="254"/>
      <c r="G220" s="252">
        <f t="shared" si="14"/>
        <v>0</v>
      </c>
      <c r="DL220" s="39" t="e">
        <f>(IF(#REF!=0,1,#REF!)*IF(#REF!=0,1,#REF!)*#REF! )+#REF!*IF(#REF!=0,1,#REF!)*IF(#REF!=0,1,#REF!)</f>
        <v>#REF!</v>
      </c>
    </row>
    <row r="221" spans="1:116" x14ac:dyDescent="0.25">
      <c r="A221" s="34"/>
      <c r="B221" s="153" t="str">
        <f>'Pressupost Arrencada TV'!B221</f>
        <v>04.01.06.</v>
      </c>
      <c r="C221" s="184" t="str">
        <f>'Pressupost Arrencada TV'!C221</f>
        <v>Disseny d'espai</v>
      </c>
      <c r="D221" s="159">
        <f>'Pressupost Arrencada TV'!D221</f>
        <v>0</v>
      </c>
      <c r="E221" s="239">
        <f>'Pressupost Arrencada TV'!N221</f>
        <v>0</v>
      </c>
      <c r="F221" s="255"/>
      <c r="G221" s="252">
        <f t="shared" si="14"/>
        <v>0</v>
      </c>
      <c r="DL221" s="39" t="e">
        <f>(IF(#REF!=0,1,#REF!)*IF(#REF!=0,1,#REF!)*#REF! )+#REF!*IF(#REF!=0,1,#REF!)*IF(#REF!=0,1,#REF!)</f>
        <v>#REF!</v>
      </c>
    </row>
    <row r="222" spans="1:116" x14ac:dyDescent="0.25">
      <c r="A222" s="34"/>
      <c r="B222" s="144" t="str">
        <f>'Pressupost Arrencada TV'!B222</f>
        <v>04.01.07.</v>
      </c>
      <c r="C222" s="145" t="str">
        <f>'Pressupost Arrencada TV'!C222</f>
        <v>Jurat</v>
      </c>
      <c r="D222" s="150">
        <f>'Pressupost Arrencada TV'!D222</f>
        <v>0</v>
      </c>
      <c r="E222" s="239">
        <f>'Pressupost Arrencada TV'!N222</f>
        <v>0</v>
      </c>
      <c r="F222" s="254"/>
      <c r="G222" s="252">
        <f t="shared" si="14"/>
        <v>0</v>
      </c>
      <c r="DL222" s="39" t="e">
        <f>(IF(#REF!=0,1,#REF!)*IF(#REF!=0,1,#REF!)*#REF! )+#REF!*IF(#REF!=0,1,#REF!)*IF(#REF!=0,1,#REF!)</f>
        <v>#REF!</v>
      </c>
    </row>
    <row r="223" spans="1:116" x14ac:dyDescent="0.25">
      <c r="A223" s="34"/>
      <c r="B223" s="153" t="str">
        <f>'Pressupost Arrencada TV'!B223</f>
        <v>04.01.08.</v>
      </c>
      <c r="C223" s="244">
        <f>'Pressupost Arrencada TV'!C223</f>
        <v>0</v>
      </c>
      <c r="D223" s="159">
        <f>'Pressupost Arrencada TV'!D223</f>
        <v>0</v>
      </c>
      <c r="E223" s="239">
        <f>'Pressupost Arrencada TV'!N223</f>
        <v>0</v>
      </c>
      <c r="F223" s="255"/>
      <c r="G223" s="252">
        <f t="shared" si="14"/>
        <v>0</v>
      </c>
      <c r="DL223" s="39" t="e">
        <f>(IF(#REF!=0,1,#REF!)*IF(#REF!=0,1,#REF!)*#REF! )+#REF!*IF(#REF!=0,1,#REF!)*IF(#REF!=0,1,#REF!)</f>
        <v>#REF!</v>
      </c>
    </row>
    <row r="224" spans="1:116" x14ac:dyDescent="0.25">
      <c r="A224" s="34"/>
      <c r="B224" s="144" t="str">
        <f>'Pressupost Arrencada TV'!B224</f>
        <v>04.01.09.</v>
      </c>
      <c r="C224" s="244">
        <f>'Pressupost Arrencada TV'!C224</f>
        <v>0</v>
      </c>
      <c r="D224" s="150">
        <f>'Pressupost Arrencada TV'!D224</f>
        <v>0</v>
      </c>
      <c r="E224" s="239">
        <f>'Pressupost Arrencada TV'!N224</f>
        <v>0</v>
      </c>
      <c r="F224" s="254"/>
      <c r="G224" s="252">
        <f t="shared" si="14"/>
        <v>0</v>
      </c>
      <c r="DL224" s="39" t="e">
        <f>(IF(#REF!=0,1,#REF!)*IF(#REF!=0,1,#REF!)*#REF! )+#REF!*IF(#REF!=0,1,#REF!)*IF(#REF!=0,1,#REF!)</f>
        <v>#REF!</v>
      </c>
    </row>
    <row r="225" spans="1:116" x14ac:dyDescent="0.25">
      <c r="A225" s="34"/>
      <c r="B225" s="153" t="str">
        <f>'Pressupost Arrencada TV'!B225</f>
        <v>04.01.10.</v>
      </c>
      <c r="C225" s="244">
        <f>'Pressupost Arrencada TV'!C225</f>
        <v>0</v>
      </c>
      <c r="D225" s="159">
        <f>'Pressupost Arrencada TV'!D225</f>
        <v>0</v>
      </c>
      <c r="E225" s="239">
        <f>'Pressupost Arrencada TV'!N225</f>
        <v>0</v>
      </c>
      <c r="F225" s="255"/>
      <c r="G225" s="252">
        <f t="shared" si="14"/>
        <v>0</v>
      </c>
      <c r="DL225" s="39" t="e">
        <f>(IF(#REF!=0,1,#REF!)*IF(#REF!=0,1,#REF!)*#REF! )+#REF!*IF(#REF!=0,1,#REF!)*IF(#REF!=0,1,#REF!)</f>
        <v>#REF!</v>
      </c>
    </row>
    <row r="226" spans="1:116" x14ac:dyDescent="0.25">
      <c r="A226" s="34"/>
      <c r="B226" s="144" t="str">
        <f>'Pressupost Arrencada TV'!B226</f>
        <v>04.01.11.</v>
      </c>
      <c r="C226" s="244">
        <f>'Pressupost Arrencada TV'!C226</f>
        <v>0</v>
      </c>
      <c r="D226" s="150">
        <f>'Pressupost Arrencada TV'!D226</f>
        <v>0</v>
      </c>
      <c r="E226" s="239">
        <f>'Pressupost Arrencada TV'!N226</f>
        <v>0</v>
      </c>
      <c r="F226" s="254"/>
      <c r="G226" s="252">
        <f t="shared" si="14"/>
        <v>0</v>
      </c>
      <c r="DL226" s="39" t="e">
        <f>(IF(#REF!=0,1,#REF!)*IF(#REF!=0,1,#REF!)*#REF! )+#REF!*IF(#REF!=0,1,#REF!)*IF(#REF!=0,1,#REF!)</f>
        <v>#REF!</v>
      </c>
    </row>
    <row r="227" spans="1:116" ht="15.75" thickBot="1" x14ac:dyDescent="0.3">
      <c r="A227" s="34"/>
      <c r="B227" s="48"/>
      <c r="C227" s="133" t="str">
        <f>"TOTAL " &amp;" " &amp; B215 &amp; " " &amp; (C215)</f>
        <v>TOTAL  04.01. Ambientació</v>
      </c>
      <c r="D227" s="134"/>
      <c r="E227" s="136">
        <f>'Pressupost Arrencada TV'!N227</f>
        <v>0</v>
      </c>
      <c r="F227" s="136">
        <f>SUM(F216:F226)</f>
        <v>0</v>
      </c>
      <c r="G227" s="136">
        <f>SUM(G216:G226)</f>
        <v>0</v>
      </c>
      <c r="DL227" s="40" t="e">
        <f>SUM(DL216:DL226)</f>
        <v>#REF!</v>
      </c>
    </row>
    <row r="228" spans="1:116" x14ac:dyDescent="0.25">
      <c r="A228" s="20"/>
      <c r="B228" s="42" t="str">
        <f>'Pressupost Arrencada TV'!B228</f>
        <v>Núm. Compte</v>
      </c>
      <c r="C228" s="50"/>
      <c r="D228" s="42"/>
      <c r="E228" s="42"/>
      <c r="F228" s="20"/>
      <c r="G228" s="20"/>
      <c r="DL228" s="51"/>
    </row>
    <row r="229" spans="1:116" x14ac:dyDescent="0.25">
      <c r="A229" s="20"/>
      <c r="B229" s="41" t="str">
        <f>'Pressupost Arrencada TV'!B229</f>
        <v>04.02.</v>
      </c>
      <c r="C229" s="34" t="str">
        <f>'Pressupost Arrencada TV'!C229</f>
        <v>Vestuari</v>
      </c>
      <c r="D229" s="38"/>
      <c r="E229" s="42"/>
      <c r="F229" s="20"/>
      <c r="G229" s="20"/>
      <c r="DL229" s="42"/>
    </row>
    <row r="230" spans="1:116" x14ac:dyDescent="0.25">
      <c r="A230" s="34"/>
      <c r="B230" s="160" t="str">
        <f>'Pressupost Arrencada TV'!B230</f>
        <v>04.02.01.</v>
      </c>
      <c r="C230" s="241" t="str">
        <f>'Pressupost Arrencada TV'!C230</f>
        <v>Disseny vestuari</v>
      </c>
      <c r="D230" s="166">
        <f>'Pressupost Arrencada TV'!D230</f>
        <v>0</v>
      </c>
      <c r="E230" s="239">
        <f>'Pressupost Arrencada TV'!N230</f>
        <v>0</v>
      </c>
      <c r="F230" s="254"/>
      <c r="G230" s="252">
        <f t="shared" ref="G230:G236" si="15">F230-E230</f>
        <v>0</v>
      </c>
      <c r="DL230" s="39" t="e">
        <f>(IF(#REF!=0,1,#REF!)*IF(#REF!=0,1,#REF!)*#REF! )+#REF!*IF(#REF!=0,1,#REF!)*IF(#REF!=0,1,#REF!)</f>
        <v>#REF!</v>
      </c>
    </row>
    <row r="231" spans="1:116" x14ac:dyDescent="0.25">
      <c r="B231" s="183" t="str">
        <f>'Pressupost Arrencada TV'!B231</f>
        <v>04.02.02.</v>
      </c>
      <c r="C231" s="184" t="str">
        <f>'Pressupost Arrencada TV'!C231</f>
        <v>Estilista</v>
      </c>
      <c r="D231" s="159">
        <f>'Pressupost Arrencada TV'!D231</f>
        <v>0</v>
      </c>
      <c r="E231" s="239">
        <f>'Pressupost Arrencada TV'!N231</f>
        <v>0</v>
      </c>
      <c r="F231" s="255"/>
      <c r="G231" s="252">
        <f t="shared" si="15"/>
        <v>0</v>
      </c>
      <c r="DL231" s="39" t="e">
        <f>(IF(#REF!=0,1,#REF!)*IF(#REF!=0,1,#REF!)*#REF! )+#REF!*IF(#REF!=0,1,#REF!)*IF(#REF!=0,1,#REF!)</f>
        <v>#REF!</v>
      </c>
    </row>
    <row r="232" spans="1:116" x14ac:dyDescent="0.25">
      <c r="A232" s="34"/>
      <c r="B232" s="144" t="str">
        <f>'Pressupost Arrencada TV'!B232</f>
        <v>04.02.03.</v>
      </c>
      <c r="C232" s="145" t="str">
        <f>'Pressupost Arrencada TV'!C232</f>
        <v>Ajudant vestuari</v>
      </c>
      <c r="D232" s="150">
        <f>'Pressupost Arrencada TV'!D232</f>
        <v>0</v>
      </c>
      <c r="E232" s="239">
        <f>'Pressupost Arrencada TV'!N232</f>
        <v>0</v>
      </c>
      <c r="F232" s="254"/>
      <c r="G232" s="252">
        <f t="shared" si="15"/>
        <v>0</v>
      </c>
      <c r="DL232" s="39" t="e">
        <f>(IF(#REF!=0,1,#REF!)*IF(#REF!=0,1,#REF!)*#REF! )+#REF!*IF(#REF!=0,1,#REF!)*IF(#REF!=0,1,#REF!)</f>
        <v>#REF!</v>
      </c>
    </row>
    <row r="233" spans="1:116" x14ac:dyDescent="0.25">
      <c r="A233" s="34"/>
      <c r="B233" s="183" t="str">
        <f>'Pressupost Arrencada TV'!B233</f>
        <v>04.02.04.</v>
      </c>
      <c r="C233" s="184" t="str">
        <f>'Pressupost Arrencada TV'!C233</f>
        <v>Sastressa</v>
      </c>
      <c r="D233" s="159">
        <f>'Pressupost Arrencada TV'!D233</f>
        <v>0</v>
      </c>
      <c r="E233" s="239">
        <f>'Pressupost Arrencada TV'!N233</f>
        <v>0</v>
      </c>
      <c r="F233" s="255"/>
      <c r="G233" s="252">
        <f t="shared" si="15"/>
        <v>0</v>
      </c>
      <c r="DL233" s="39" t="e">
        <f>(IF(#REF!=0,1,#REF!)*IF(#REF!=0,1,#REF!)*#REF! )+#REF!*IF(#REF!=0,1,#REF!)*IF(#REF!=0,1,#REF!)</f>
        <v>#REF!</v>
      </c>
    </row>
    <row r="234" spans="1:116" x14ac:dyDescent="0.25">
      <c r="A234" s="34"/>
      <c r="B234" s="144" t="str">
        <f>'Pressupost Arrencada TV'!B234</f>
        <v>04.02.05.</v>
      </c>
      <c r="C234" s="244">
        <f>'Pressupost Arrencada TV'!C234</f>
        <v>0</v>
      </c>
      <c r="D234" s="150">
        <f>'Pressupost Arrencada TV'!D234</f>
        <v>0</v>
      </c>
      <c r="E234" s="239">
        <f>'Pressupost Arrencada TV'!N234</f>
        <v>0</v>
      </c>
      <c r="F234" s="254"/>
      <c r="G234" s="252">
        <f t="shared" si="15"/>
        <v>0</v>
      </c>
      <c r="DL234" s="39" t="e">
        <f>(IF(#REF!=0,1,#REF!)*IF(#REF!=0,1,#REF!)*#REF! )+#REF!*IF(#REF!=0,1,#REF!)*IF(#REF!=0,1,#REF!)</f>
        <v>#REF!</v>
      </c>
    </row>
    <row r="235" spans="1:116" x14ac:dyDescent="0.25">
      <c r="A235" s="34"/>
      <c r="B235" s="183" t="str">
        <f>'Pressupost Arrencada TV'!B235</f>
        <v>04.02.06.</v>
      </c>
      <c r="C235" s="244">
        <f>'Pressupost Arrencada TV'!C235</f>
        <v>0</v>
      </c>
      <c r="D235" s="159">
        <f>'Pressupost Arrencada TV'!D235</f>
        <v>0</v>
      </c>
      <c r="E235" s="239">
        <f>'Pressupost Arrencada TV'!N235</f>
        <v>0</v>
      </c>
      <c r="F235" s="255"/>
      <c r="G235" s="252">
        <f t="shared" si="15"/>
        <v>0</v>
      </c>
      <c r="DL235" s="39" t="e">
        <f>(IF(#REF!=0,1,#REF!)*IF(#REF!=0,1,#REF!)*#REF! )+#REF!*IF(#REF!=0,1,#REF!)*IF(#REF!=0,1,#REF!)</f>
        <v>#REF!</v>
      </c>
    </row>
    <row r="236" spans="1:116" x14ac:dyDescent="0.25">
      <c r="A236" s="34"/>
      <c r="B236" s="144" t="str">
        <f>'Pressupost Arrencada TV'!B236</f>
        <v>04.02.07.</v>
      </c>
      <c r="C236" s="244">
        <f>'Pressupost Arrencada TV'!C236</f>
        <v>0</v>
      </c>
      <c r="D236" s="150">
        <f>'Pressupost Arrencada TV'!D236</f>
        <v>0</v>
      </c>
      <c r="E236" s="239">
        <f>'Pressupost Arrencada TV'!N236</f>
        <v>0</v>
      </c>
      <c r="F236" s="254"/>
      <c r="G236" s="252">
        <f t="shared" si="15"/>
        <v>0</v>
      </c>
      <c r="DL236" s="39" t="e">
        <f>(IF(#REF!=0,1,#REF!)*IF(#REF!=0,1,#REF!)*#REF! )+#REF!*IF(#REF!=0,1,#REF!)*IF(#REF!=0,1,#REF!)</f>
        <v>#REF!</v>
      </c>
    </row>
    <row r="237" spans="1:116" ht="15.75" thickBot="1" x14ac:dyDescent="0.3">
      <c r="A237" s="34"/>
      <c r="B237" s="48"/>
      <c r="C237" s="133" t="str">
        <f>"TOTAL " &amp;" " &amp; B229 &amp; " " &amp; (C229)</f>
        <v>TOTAL  04.02. Vestuari</v>
      </c>
      <c r="D237" s="134"/>
      <c r="E237" s="136">
        <f>'Pressupost Arrencada TV'!N237</f>
        <v>0</v>
      </c>
      <c r="F237" s="136">
        <f>SUM(F230:F236)</f>
        <v>0</v>
      </c>
      <c r="G237" s="136">
        <f>SUM(G230:G236)</f>
        <v>0</v>
      </c>
      <c r="DL237" s="40" t="e">
        <f>SUM(DL230:DL236)</f>
        <v>#REF!</v>
      </c>
    </row>
    <row r="238" spans="1:116" x14ac:dyDescent="0.25">
      <c r="A238" s="20"/>
      <c r="B238" s="42" t="str">
        <f>'Pressupost Arrencada TV'!B238</f>
        <v>Núm. Compte</v>
      </c>
      <c r="C238" s="50"/>
      <c r="D238" s="42"/>
      <c r="E238" s="42"/>
      <c r="F238" s="20"/>
      <c r="G238" s="20"/>
      <c r="DL238" s="51"/>
    </row>
    <row r="239" spans="1:116" x14ac:dyDescent="0.25">
      <c r="A239" s="20"/>
      <c r="B239" s="41" t="str">
        <f>'Pressupost Arrencada TV'!B239</f>
        <v>04.03.</v>
      </c>
      <c r="C239" s="34" t="str">
        <f>'Pressupost Arrencada TV'!C239</f>
        <v>Maquillatge i perruqueria</v>
      </c>
      <c r="D239" s="38"/>
      <c r="E239" s="42"/>
      <c r="F239" s="20"/>
      <c r="G239" s="20"/>
      <c r="DL239" s="42"/>
    </row>
    <row r="240" spans="1:116" x14ac:dyDescent="0.25">
      <c r="A240" s="34"/>
      <c r="B240" s="160" t="str">
        <f>'Pressupost Arrencada TV'!B240</f>
        <v>04.03.01</v>
      </c>
      <c r="C240" s="241" t="str">
        <f>'Pressupost Arrencada TV'!C240</f>
        <v>Caracteritzador/a</v>
      </c>
      <c r="D240" s="166">
        <f>'Pressupost Arrencada TV'!D240</f>
        <v>0</v>
      </c>
      <c r="E240" s="239">
        <f>'Pressupost Arrencada TV'!N240</f>
        <v>0</v>
      </c>
      <c r="F240" s="254"/>
      <c r="G240" s="252">
        <f t="shared" ref="G240:G245" si="16">F240-E240</f>
        <v>0</v>
      </c>
      <c r="DL240" s="39" t="e">
        <f>(IF(#REF!=0,1,#REF!)*IF(#REF!=0,1,#REF!)*#REF! )+#REF!*IF(#REF!=0,1,#REF!)*IF(#REF!=0,1,#REF!)</f>
        <v>#REF!</v>
      </c>
    </row>
    <row r="241" spans="1:116" x14ac:dyDescent="0.25">
      <c r="B241" s="183" t="str">
        <f>'Pressupost Arrencada TV'!B241</f>
        <v>04.03.02.</v>
      </c>
      <c r="C241" s="184" t="str">
        <f>'Pressupost Arrencada TV'!C241</f>
        <v>Maquillador/a</v>
      </c>
      <c r="D241" s="159">
        <f>'Pressupost Arrencada TV'!D241</f>
        <v>0</v>
      </c>
      <c r="E241" s="239">
        <f>'Pressupost Arrencada TV'!N241</f>
        <v>0</v>
      </c>
      <c r="F241" s="255"/>
      <c r="G241" s="252">
        <f t="shared" si="16"/>
        <v>0</v>
      </c>
      <c r="DL241" s="39" t="e">
        <f>(IF(#REF!=0,1,#REF!)*IF(#REF!=0,1,#REF!)*#REF! )+#REF!*IF(#REF!=0,1,#REF!)*IF(#REF!=0,1,#REF!)</f>
        <v>#REF!</v>
      </c>
    </row>
    <row r="242" spans="1:116" x14ac:dyDescent="0.25">
      <c r="A242" s="34"/>
      <c r="B242" s="144" t="str">
        <f>'Pressupost Arrencada TV'!B242</f>
        <v>04.03.03.</v>
      </c>
      <c r="C242" s="144" t="str">
        <f>'Pressupost Arrencada TV'!C242</f>
        <v>Perruquer/a</v>
      </c>
      <c r="D242" s="150">
        <f>'Pressupost Arrencada TV'!D242</f>
        <v>0</v>
      </c>
      <c r="E242" s="239">
        <f>'Pressupost Arrencada TV'!N242</f>
        <v>0</v>
      </c>
      <c r="F242" s="254"/>
      <c r="G242" s="252">
        <f t="shared" si="16"/>
        <v>0</v>
      </c>
      <c r="DL242" s="39" t="e">
        <f>(IF(#REF!=0,1,#REF!)*IF(#REF!=0,1,#REF!)*#REF! )+#REF!*IF(#REF!=0,1,#REF!)*IF(#REF!=0,1,#REF!)</f>
        <v>#REF!</v>
      </c>
    </row>
    <row r="243" spans="1:116" x14ac:dyDescent="0.25">
      <c r="A243" s="34"/>
      <c r="B243" s="183" t="str">
        <f>'Pressupost Arrencada TV'!B243</f>
        <v>04.03.04</v>
      </c>
      <c r="C243" s="142">
        <f>'Pressupost Arrencada TV'!C243</f>
        <v>0</v>
      </c>
      <c r="D243" s="159">
        <f>'Pressupost Arrencada TV'!D243</f>
        <v>0</v>
      </c>
      <c r="E243" s="239">
        <f>'Pressupost Arrencada TV'!N243</f>
        <v>0</v>
      </c>
      <c r="F243" s="255"/>
      <c r="G243" s="252">
        <f t="shared" si="16"/>
        <v>0</v>
      </c>
      <c r="DL243" s="39" t="e">
        <f>(IF(#REF!=0,1,#REF!)*IF(#REF!=0,1,#REF!)*#REF! )+#REF!*IF(#REF!=0,1,#REF!)*IF(#REF!=0,1,#REF!)</f>
        <v>#REF!</v>
      </c>
    </row>
    <row r="244" spans="1:116" x14ac:dyDescent="0.25">
      <c r="A244" s="34"/>
      <c r="B244" s="144" t="str">
        <f>'Pressupost Arrencada TV'!B244</f>
        <v>04.03.05.</v>
      </c>
      <c r="C244" s="244">
        <f>'Pressupost Arrencada TV'!C244</f>
        <v>0</v>
      </c>
      <c r="D244" s="150">
        <f>'Pressupost Arrencada TV'!D244</f>
        <v>0</v>
      </c>
      <c r="E244" s="239">
        <f>'Pressupost Arrencada TV'!N244</f>
        <v>0</v>
      </c>
      <c r="F244" s="254"/>
      <c r="G244" s="252">
        <f t="shared" si="16"/>
        <v>0</v>
      </c>
      <c r="DL244" s="39" t="e">
        <f>(IF(#REF!=0,1,#REF!)*IF(#REF!=0,1,#REF!)*#REF! )+#REF!*IF(#REF!=0,1,#REF!)*IF(#REF!=0,1,#REF!)</f>
        <v>#REF!</v>
      </c>
    </row>
    <row r="245" spans="1:116" x14ac:dyDescent="0.25">
      <c r="A245" s="34"/>
      <c r="B245" s="183" t="str">
        <f>'Pressupost Arrencada TV'!B245</f>
        <v>04.03.06.</v>
      </c>
      <c r="C245" s="244">
        <f>'Pressupost Arrencada TV'!C245</f>
        <v>0</v>
      </c>
      <c r="D245" s="159">
        <f>'Pressupost Arrencada TV'!D245</f>
        <v>0</v>
      </c>
      <c r="E245" s="239">
        <f>'Pressupost Arrencada TV'!N245</f>
        <v>0</v>
      </c>
      <c r="F245" s="255"/>
      <c r="G245" s="252">
        <f t="shared" si="16"/>
        <v>0</v>
      </c>
      <c r="DL245" s="39" t="e">
        <f>(IF(#REF!=0,1,#REF!)*IF(#REF!=0,1,#REF!)*#REF! )+#REF!*IF(#REF!=0,1,#REF!)*IF(#REF!=0,1,#REF!)</f>
        <v>#REF!</v>
      </c>
    </row>
    <row r="246" spans="1:116" ht="15.75" thickBot="1" x14ac:dyDescent="0.3">
      <c r="A246" s="34"/>
      <c r="B246" s="48"/>
      <c r="C246" s="133" t="str">
        <f>"TOTAL " &amp;" " &amp; B239 &amp; " " &amp; (C239)</f>
        <v>TOTAL  04.03. Maquillatge i perruqueria</v>
      </c>
      <c r="D246" s="134"/>
      <c r="E246" s="136">
        <f>'Pressupost Arrencada TV'!N246</f>
        <v>0</v>
      </c>
      <c r="F246" s="136">
        <f>SUM(F240:F245)</f>
        <v>0</v>
      </c>
      <c r="G246" s="136">
        <f>SUM(G240:G245)</f>
        <v>0</v>
      </c>
      <c r="DL246" s="40" t="e">
        <f>SUM(DL240:DL245)</f>
        <v>#REF!</v>
      </c>
    </row>
    <row r="247" spans="1:116" x14ac:dyDescent="0.25">
      <c r="A247" s="20"/>
      <c r="B247" s="42" t="str">
        <f>'Pressupost Arrencada TV'!B247</f>
        <v>Núm. Compte</v>
      </c>
      <c r="C247" s="50"/>
      <c r="D247" s="42"/>
      <c r="E247" s="42"/>
      <c r="F247" s="20"/>
      <c r="G247" s="20"/>
      <c r="DL247" s="51"/>
    </row>
    <row r="248" spans="1:116" x14ac:dyDescent="0.25">
      <c r="A248" s="20"/>
      <c r="B248" s="41" t="str">
        <f>'Pressupost Arrencada TV'!B248</f>
        <v>04.04.</v>
      </c>
      <c r="C248" s="34" t="str">
        <f>'Pressupost Arrencada TV'!C248</f>
        <v>Sò i efectes</v>
      </c>
      <c r="D248" s="38"/>
      <c r="E248" s="42"/>
      <c r="F248" s="20"/>
      <c r="G248" s="20"/>
      <c r="DL248" s="42"/>
    </row>
    <row r="249" spans="1:116" x14ac:dyDescent="0.25">
      <c r="A249" s="34"/>
      <c r="B249" s="160" t="str">
        <f>'Pressupost Arrencada TV'!B249</f>
        <v>04.04.01.</v>
      </c>
      <c r="C249" s="241" t="str">
        <f>'Pressupost Arrencada TV'!C249</f>
        <v>Operador/a de so</v>
      </c>
      <c r="D249" s="166">
        <f>'Pressupost Arrencada TV'!D249</f>
        <v>0</v>
      </c>
      <c r="E249" s="239">
        <f>'Pressupost Arrencada TV'!N249</f>
        <v>0</v>
      </c>
      <c r="F249" s="254"/>
      <c r="G249" s="252">
        <f t="shared" ref="G249:G254" si="17">F249-E249</f>
        <v>0</v>
      </c>
      <c r="DL249" s="39" t="e">
        <f>(IF(#REF!=0,1,#REF!)*IF(#REF!=0,1,#REF!)*#REF! )+#REF!*IF(#REF!=0,1,#REF!)*IF(#REF!=0,1,#REF!)</f>
        <v>#REF!</v>
      </c>
    </row>
    <row r="250" spans="1:116" x14ac:dyDescent="0.25">
      <c r="B250" s="183" t="str">
        <f>'Pressupost Arrencada TV'!B250</f>
        <v>04.04.02.</v>
      </c>
      <c r="C250" s="184" t="str">
        <f>'Pressupost Arrencada TV'!C250</f>
        <v>Tècnic de so de post-producció</v>
      </c>
      <c r="D250" s="159">
        <f>'Pressupost Arrencada TV'!D250</f>
        <v>0</v>
      </c>
      <c r="E250" s="239">
        <f>'Pressupost Arrencada TV'!N250</f>
        <v>0</v>
      </c>
      <c r="F250" s="255"/>
      <c r="G250" s="252">
        <f t="shared" si="17"/>
        <v>0</v>
      </c>
      <c r="DL250" s="39" t="e">
        <f>(IF(#REF!=0,1,#REF!)*IF(#REF!=0,1,#REF!)*#REF! )+#REF!*IF(#REF!=0,1,#REF!)*IF(#REF!=0,1,#REF!)</f>
        <v>#REF!</v>
      </c>
    </row>
    <row r="251" spans="1:116" x14ac:dyDescent="0.25">
      <c r="A251" s="34"/>
      <c r="B251" s="144" t="str">
        <f>'Pressupost Arrencada TV'!B251</f>
        <v>04.04.03.</v>
      </c>
      <c r="C251" s="145" t="str">
        <f>'Pressupost Arrencada TV'!C251</f>
        <v>Muntador musical</v>
      </c>
      <c r="D251" s="150">
        <f>'Pressupost Arrencada TV'!D251</f>
        <v>0</v>
      </c>
      <c r="E251" s="239">
        <f>'Pressupost Arrencada TV'!N251</f>
        <v>0</v>
      </c>
      <c r="F251" s="254"/>
      <c r="G251" s="252">
        <f t="shared" si="17"/>
        <v>0</v>
      </c>
      <c r="DL251" s="39" t="e">
        <f>(IF(#REF!=0,1,#REF!)*IF(#REF!=0,1,#REF!)*#REF! )+#REF!*IF(#REF!=0,1,#REF!)*IF(#REF!=0,1,#REF!)</f>
        <v>#REF!</v>
      </c>
    </row>
    <row r="252" spans="1:116" x14ac:dyDescent="0.25">
      <c r="A252" s="34"/>
      <c r="B252" s="183" t="str">
        <f>'Pressupost Arrencada TV'!B252</f>
        <v>04.04.04.</v>
      </c>
      <c r="C252" s="244">
        <f>'Pressupost Arrencada TV'!C252</f>
        <v>0</v>
      </c>
      <c r="D252" s="159">
        <f>'Pressupost Arrencada TV'!D252</f>
        <v>0</v>
      </c>
      <c r="E252" s="239">
        <f>'Pressupost Arrencada TV'!N252</f>
        <v>0</v>
      </c>
      <c r="F252" s="255"/>
      <c r="G252" s="252">
        <f t="shared" si="17"/>
        <v>0</v>
      </c>
      <c r="DL252" s="39" t="e">
        <f>(IF(#REF!=0,1,#REF!)*IF(#REF!=0,1,#REF!)*#REF! )+#REF!*IF(#REF!=0,1,#REF!)*IF(#REF!=0,1,#REF!)</f>
        <v>#REF!</v>
      </c>
    </row>
    <row r="253" spans="1:116" x14ac:dyDescent="0.25">
      <c r="A253" s="34"/>
      <c r="B253" s="144" t="str">
        <f>'Pressupost Arrencada TV'!B253</f>
        <v>04.04.05.</v>
      </c>
      <c r="C253" s="244">
        <f>'Pressupost Arrencada TV'!C253</f>
        <v>0</v>
      </c>
      <c r="D253" s="150">
        <f>'Pressupost Arrencada TV'!D253</f>
        <v>0</v>
      </c>
      <c r="E253" s="239">
        <f>'Pressupost Arrencada TV'!N253</f>
        <v>0</v>
      </c>
      <c r="F253" s="254"/>
      <c r="G253" s="252">
        <f t="shared" si="17"/>
        <v>0</v>
      </c>
      <c r="DL253" s="39" t="e">
        <f>(IF(#REF!=0,1,#REF!)*IF(#REF!=0,1,#REF!)*#REF! )+#REF!*IF(#REF!=0,1,#REF!)*IF(#REF!=0,1,#REF!)</f>
        <v>#REF!</v>
      </c>
    </row>
    <row r="254" spans="1:116" x14ac:dyDescent="0.25">
      <c r="A254" s="34"/>
      <c r="B254" s="183" t="str">
        <f>'Pressupost Arrencada TV'!B254</f>
        <v>04.04.06.</v>
      </c>
      <c r="C254" s="244">
        <f>'Pressupost Arrencada TV'!C254</f>
        <v>0</v>
      </c>
      <c r="D254" s="159">
        <f>'Pressupost Arrencada TV'!D254</f>
        <v>0</v>
      </c>
      <c r="E254" s="239">
        <f>'Pressupost Arrencada TV'!N254</f>
        <v>0</v>
      </c>
      <c r="F254" s="255"/>
      <c r="G254" s="252">
        <f t="shared" si="17"/>
        <v>0</v>
      </c>
      <c r="DL254" s="39" t="e">
        <f>(IF(#REF!=0,1,#REF!)*IF(#REF!=0,1,#REF!)*#REF! )+#REF!*IF(#REF!=0,1,#REF!)*IF(#REF!=0,1,#REF!)</f>
        <v>#REF!</v>
      </c>
    </row>
    <row r="255" spans="1:116" ht="15.75" thickBot="1" x14ac:dyDescent="0.3">
      <c r="A255" s="34"/>
      <c r="B255" s="48"/>
      <c r="C255" s="133" t="str">
        <f>"TOTAL " &amp;" " &amp; B248 &amp; " " &amp; (C248)</f>
        <v>TOTAL  04.04. Sò i efectes</v>
      </c>
      <c r="D255" s="134"/>
      <c r="E255" s="136">
        <f>'Pressupost Arrencada TV'!N255</f>
        <v>0</v>
      </c>
      <c r="F255" s="136">
        <f>SUM(F249:F254)</f>
        <v>0</v>
      </c>
      <c r="G255" s="136">
        <f>SUM(G249:G254)</f>
        <v>0</v>
      </c>
      <c r="DL255" s="40" t="e">
        <f>SUM(DL249:DL254)</f>
        <v>#REF!</v>
      </c>
    </row>
    <row r="256" spans="1:116" x14ac:dyDescent="0.25">
      <c r="A256" s="34"/>
      <c r="B256" s="42" t="s">
        <v>0</v>
      </c>
      <c r="C256" s="50"/>
      <c r="D256" s="42"/>
      <c r="E256" s="42"/>
      <c r="F256" s="20"/>
      <c r="G256" s="20"/>
      <c r="DL256" s="51"/>
    </row>
    <row r="257" spans="1:116" x14ac:dyDescent="0.25">
      <c r="A257" s="20"/>
      <c r="B257" s="41" t="str">
        <f>'Pressupost Arrencada TV'!B257</f>
        <v>04.05.</v>
      </c>
      <c r="C257" s="34" t="str">
        <f>'Pressupost Arrencada TV'!C257</f>
        <v>Post-producció de vídeo</v>
      </c>
      <c r="D257" s="38"/>
      <c r="E257" s="42"/>
      <c r="F257" s="20"/>
      <c r="G257" s="20"/>
      <c r="DL257" s="42"/>
    </row>
    <row r="258" spans="1:116" x14ac:dyDescent="0.25">
      <c r="A258" s="34"/>
      <c r="B258" s="160" t="str">
        <f>'Pressupost Arrencada TV'!B258</f>
        <v>04.05.01.</v>
      </c>
      <c r="C258" s="241" t="str">
        <f>'Pressupost Arrencada TV'!C258</f>
        <v>Muntador/a</v>
      </c>
      <c r="D258" s="166">
        <f>'Pressupost Arrencada TV'!D258</f>
        <v>0</v>
      </c>
      <c r="E258" s="239">
        <f>'Pressupost Arrencada TV'!N258</f>
        <v>0</v>
      </c>
      <c r="F258" s="254"/>
      <c r="G258" s="252">
        <f t="shared" ref="G258:G263" si="18">F258-E258</f>
        <v>0</v>
      </c>
      <c r="DL258" s="39" t="e">
        <f>(IF(#REF!=0,1,#REF!)*IF(#REF!=0,1,#REF!)*#REF! )+#REF!*IF(#REF!=0,1,#REF!)*IF(#REF!=0,1,#REF!)</f>
        <v>#REF!</v>
      </c>
    </row>
    <row r="259" spans="1:116" x14ac:dyDescent="0.25">
      <c r="B259" s="183" t="str">
        <f>'Pressupost Arrencada TV'!B259</f>
        <v>04.05.02.</v>
      </c>
      <c r="C259" s="184" t="str">
        <f>'Pressupost Arrencada TV'!C259</f>
        <v>Etalonatge/Colorimetria</v>
      </c>
      <c r="D259" s="159">
        <f>'Pressupost Arrencada TV'!D259</f>
        <v>0</v>
      </c>
      <c r="E259" s="239">
        <f>'Pressupost Arrencada TV'!N259</f>
        <v>0</v>
      </c>
      <c r="F259" s="255"/>
      <c r="G259" s="252">
        <f t="shared" si="18"/>
        <v>0</v>
      </c>
      <c r="DL259" s="39" t="e">
        <f>(IF(#REF!=0,1,#REF!)*IF(#REF!=0,1,#REF!)*#REF! )+#REF!*IF(#REF!=0,1,#REF!)*IF(#REF!=0,1,#REF!)</f>
        <v>#REF!</v>
      </c>
    </row>
    <row r="260" spans="1:116" x14ac:dyDescent="0.25">
      <c r="A260" s="34"/>
      <c r="B260" s="144" t="str">
        <f>'Pressupost Arrencada TV'!B260</f>
        <v>04.05.03.</v>
      </c>
      <c r="C260" s="142">
        <f>'Pressupost Arrencada TV'!C260</f>
        <v>0</v>
      </c>
      <c r="D260" s="150">
        <f>'Pressupost Arrencada TV'!D260</f>
        <v>0</v>
      </c>
      <c r="E260" s="239">
        <f>'Pressupost Arrencada TV'!N260</f>
        <v>0</v>
      </c>
      <c r="F260" s="254"/>
      <c r="G260" s="252">
        <f t="shared" si="18"/>
        <v>0</v>
      </c>
      <c r="DL260" s="39" t="e">
        <f>(IF(#REF!=0,1,#REF!)*IF(#REF!=0,1,#REF!)*#REF! )+#REF!*IF(#REF!=0,1,#REF!)*IF(#REF!=0,1,#REF!)</f>
        <v>#REF!</v>
      </c>
    </row>
    <row r="261" spans="1:116" x14ac:dyDescent="0.25">
      <c r="A261" s="34"/>
      <c r="B261" s="183" t="str">
        <f>'Pressupost Arrencada TV'!B261</f>
        <v>04.05.04.</v>
      </c>
      <c r="C261" s="244">
        <f>'Pressupost Arrencada TV'!C261</f>
        <v>0</v>
      </c>
      <c r="D261" s="159">
        <f>'Pressupost Arrencada TV'!D261</f>
        <v>0</v>
      </c>
      <c r="E261" s="239">
        <f>'Pressupost Arrencada TV'!N261</f>
        <v>0</v>
      </c>
      <c r="F261" s="255"/>
      <c r="G261" s="252">
        <f t="shared" si="18"/>
        <v>0</v>
      </c>
      <c r="DL261" s="39" t="e">
        <f>(IF(#REF!=0,1,#REF!)*IF(#REF!=0,1,#REF!)*#REF! )+#REF!*IF(#REF!=0,1,#REF!)*IF(#REF!=0,1,#REF!)</f>
        <v>#REF!</v>
      </c>
    </row>
    <row r="262" spans="1:116" x14ac:dyDescent="0.25">
      <c r="A262" s="34"/>
      <c r="B262" s="144" t="str">
        <f>'Pressupost Arrencada TV'!B262</f>
        <v>04.05.05.</v>
      </c>
      <c r="C262" s="244">
        <f>'Pressupost Arrencada TV'!C262</f>
        <v>0</v>
      </c>
      <c r="D262" s="150">
        <f>'Pressupost Arrencada TV'!D262</f>
        <v>0</v>
      </c>
      <c r="E262" s="239">
        <f>'Pressupost Arrencada TV'!N262</f>
        <v>0</v>
      </c>
      <c r="F262" s="254"/>
      <c r="G262" s="252">
        <f t="shared" si="18"/>
        <v>0</v>
      </c>
      <c r="DL262" s="39" t="e">
        <f>(IF(#REF!=0,1,#REF!)*IF(#REF!=0,1,#REF!)*#REF! )+#REF!*IF(#REF!=0,1,#REF!)*IF(#REF!=0,1,#REF!)</f>
        <v>#REF!</v>
      </c>
    </row>
    <row r="263" spans="1:116" x14ac:dyDescent="0.25">
      <c r="A263" s="34"/>
      <c r="B263" s="183" t="str">
        <f>'Pressupost Arrencada TV'!B263</f>
        <v>04.05.06.</v>
      </c>
      <c r="C263" s="244">
        <f>'Pressupost Arrencada TV'!C263</f>
        <v>0</v>
      </c>
      <c r="D263" s="159">
        <f>'Pressupost Arrencada TV'!D263</f>
        <v>0</v>
      </c>
      <c r="E263" s="239">
        <f>'Pressupost Arrencada TV'!N263</f>
        <v>0</v>
      </c>
      <c r="F263" s="255"/>
      <c r="G263" s="252">
        <f t="shared" si="18"/>
        <v>0</v>
      </c>
      <c r="DL263" s="39" t="e">
        <f>(IF(#REF!=0,1,#REF!)*IF(#REF!=0,1,#REF!)*#REF! )+#REF!*IF(#REF!=0,1,#REF!)*IF(#REF!=0,1,#REF!)</f>
        <v>#REF!</v>
      </c>
    </row>
    <row r="264" spans="1:116" ht="15.75" thickBot="1" x14ac:dyDescent="0.3">
      <c r="A264" s="34"/>
      <c r="B264" s="48"/>
      <c r="C264" s="133" t="str">
        <f>"TOTAL " &amp;" " &amp; B257 &amp; " " &amp; (C257)</f>
        <v>TOTAL  04.05. Post-producció de vídeo</v>
      </c>
      <c r="D264" s="134"/>
      <c r="E264" s="136">
        <f>'Pressupost Arrencada TV'!N264</f>
        <v>0</v>
      </c>
      <c r="F264" s="136">
        <f>SUM(F258:F263)</f>
        <v>0</v>
      </c>
      <c r="G264" s="136">
        <f>SUM(G258:G263)</f>
        <v>0</v>
      </c>
      <c r="DL264" s="40" t="e">
        <f>SUM(DL258:DL263)</f>
        <v>#REF!</v>
      </c>
    </row>
    <row r="265" spans="1:116" x14ac:dyDescent="0.25">
      <c r="A265" s="20"/>
      <c r="B265" s="42" t="s">
        <v>0</v>
      </c>
      <c r="C265" s="50"/>
      <c r="D265" s="42"/>
      <c r="E265" s="42"/>
      <c r="F265" s="20"/>
      <c r="G265" s="20"/>
      <c r="DL265" s="51"/>
    </row>
    <row r="266" spans="1:116" x14ac:dyDescent="0.25">
      <c r="A266" s="20"/>
      <c r="B266" s="41" t="str">
        <f>'Pressupost Arrencada TV'!B266</f>
        <v>04.06.</v>
      </c>
      <c r="C266" s="34" t="str">
        <f>'Pressupost Arrencada TV'!C266</f>
        <v>Grafisme</v>
      </c>
      <c r="D266" s="38"/>
      <c r="E266" s="42"/>
      <c r="F266" s="20"/>
      <c r="G266" s="20"/>
      <c r="DL266" s="42"/>
    </row>
    <row r="267" spans="1:116" x14ac:dyDescent="0.25">
      <c r="A267" s="34"/>
      <c r="B267" s="160" t="str">
        <f>'Pressupost Arrencada TV'!B267</f>
        <v>04.06.01.</v>
      </c>
      <c r="C267" s="241" t="str">
        <f>'Pressupost Arrencada TV'!C267</f>
        <v>Grafista</v>
      </c>
      <c r="D267" s="166">
        <f>'Pressupost Arrencada TV'!D267</f>
        <v>0</v>
      </c>
      <c r="E267" s="239">
        <f>'Pressupost Arrencada TV'!N267</f>
        <v>0</v>
      </c>
      <c r="F267" s="254"/>
      <c r="G267" s="252">
        <f>F267-E267</f>
        <v>0</v>
      </c>
      <c r="DL267" s="39" t="e">
        <f>(IF(#REF!=0,1,#REF!)*IF(#REF!=0,1,#REF!)*#REF! )+#REF!*IF(#REF!=0,1,#REF!)*IF(#REF!=0,1,#REF!)</f>
        <v>#REF!</v>
      </c>
    </row>
    <row r="268" spans="1:116" x14ac:dyDescent="0.25">
      <c r="B268" s="183" t="str">
        <f>'Pressupost Arrencada TV'!B268</f>
        <v>04.06.02.</v>
      </c>
      <c r="C268" s="184" t="str">
        <f>'Pressupost Arrencada TV'!C268</f>
        <v>Operador de caràcters</v>
      </c>
      <c r="D268" s="159">
        <f>'Pressupost Arrencada TV'!D268</f>
        <v>0</v>
      </c>
      <c r="E268" s="239">
        <f>'Pressupost Arrencada TV'!N268</f>
        <v>0</v>
      </c>
      <c r="F268" s="255"/>
      <c r="G268" s="252">
        <f>F268-E268</f>
        <v>0</v>
      </c>
      <c r="DL268" s="39" t="e">
        <f>(IF(#REF!=0,1,#REF!)*IF(#REF!=0,1,#REF!)*#REF! )+#REF!*IF(#REF!=0,1,#REF!)*IF(#REF!=0,1,#REF!)</f>
        <v>#REF!</v>
      </c>
    </row>
    <row r="269" spans="1:116" x14ac:dyDescent="0.25">
      <c r="A269" s="34"/>
      <c r="B269" s="144" t="str">
        <f>'Pressupost Arrencada TV'!B269</f>
        <v>04.06.03.</v>
      </c>
      <c r="C269" s="244">
        <f>'Pressupost Arrencada TV'!C269</f>
        <v>0</v>
      </c>
      <c r="D269" s="150">
        <f>'Pressupost Arrencada TV'!D269</f>
        <v>0</v>
      </c>
      <c r="E269" s="239">
        <f>'Pressupost Arrencada TV'!N269</f>
        <v>0</v>
      </c>
      <c r="F269" s="254"/>
      <c r="G269" s="252">
        <f>F269-E269</f>
        <v>0</v>
      </c>
      <c r="DL269" s="39" t="e">
        <f>(IF(#REF!=0,1,#REF!)*IF(#REF!=0,1,#REF!)*#REF! )+#REF!*IF(#REF!=0,1,#REF!)*IF(#REF!=0,1,#REF!)</f>
        <v>#REF!</v>
      </c>
    </row>
    <row r="270" spans="1:116" x14ac:dyDescent="0.25">
      <c r="A270" s="34"/>
      <c r="B270" s="183" t="str">
        <f>'Pressupost Arrencada TV'!B270</f>
        <v>04.06.04.</v>
      </c>
      <c r="C270" s="244">
        <f>'Pressupost Arrencada TV'!C270</f>
        <v>0</v>
      </c>
      <c r="D270" s="159">
        <f>'Pressupost Arrencada TV'!D270</f>
        <v>0</v>
      </c>
      <c r="E270" s="239">
        <f>'Pressupost Arrencada TV'!N270</f>
        <v>0</v>
      </c>
      <c r="F270" s="255"/>
      <c r="G270" s="252">
        <f>F270-E270</f>
        <v>0</v>
      </c>
      <c r="DL270" s="39" t="e">
        <f>(IF(#REF!=0,1,#REF!)*IF(#REF!=0,1,#REF!)*#REF! )+#REF!*IF(#REF!=0,1,#REF!)*IF(#REF!=0,1,#REF!)</f>
        <v>#REF!</v>
      </c>
    </row>
    <row r="271" spans="1:116" ht="15.75" thickBot="1" x14ac:dyDescent="0.3">
      <c r="A271" s="34"/>
      <c r="B271" s="48"/>
      <c r="C271" s="133" t="str">
        <f>"TOTAL " &amp;" " &amp; B266 &amp; " " &amp; (C266)</f>
        <v>TOTAL  04.06. Grafisme</v>
      </c>
      <c r="D271" s="134"/>
      <c r="E271" s="136">
        <f>'Pressupost Arrencada TV'!N271</f>
        <v>0</v>
      </c>
      <c r="F271" s="136">
        <f>SUM(F267:F270)</f>
        <v>0</v>
      </c>
      <c r="G271" s="136">
        <f>SUM(G267:G270)</f>
        <v>0</v>
      </c>
      <c r="DL271" s="40" t="e">
        <f>SUM(DL267:DL270)</f>
        <v>#REF!</v>
      </c>
    </row>
    <row r="272" spans="1:116" x14ac:dyDescent="0.25">
      <c r="A272" s="34"/>
      <c r="B272" s="49"/>
      <c r="C272" s="68" t="str">
        <f>"TOTAL" &amp; " " &amp;C213</f>
        <v>TOTAL CAPÍTOL 04.-Serveis artístics i de postproducció</v>
      </c>
      <c r="D272" s="69"/>
      <c r="E272" s="250">
        <f>'Pressupost Arrencada TV'!N272</f>
        <v>0</v>
      </c>
      <c r="F272" s="250">
        <f>F227+F237+F246+F255+F264+F271</f>
        <v>0</v>
      </c>
      <c r="G272" s="250">
        <f>G227+G237+G246+G255+G264+G271</f>
        <v>0</v>
      </c>
      <c r="DL272" s="44" t="e">
        <f>(DL227+DL237+DL246+DL255+DL264+DL271)</f>
        <v>#REF!</v>
      </c>
    </row>
    <row r="273" spans="1:116" x14ac:dyDescent="0.25">
      <c r="A273" s="20"/>
      <c r="E273" s="42"/>
      <c r="F273" s="20"/>
      <c r="G273" s="20"/>
      <c r="DL273" s="42"/>
    </row>
    <row r="274" spans="1:116" ht="18.75" x14ac:dyDescent="0.3">
      <c r="A274" s="20"/>
      <c r="B274" s="54"/>
      <c r="C274" s="45" t="str">
        <f>'Pressupost Arrencada TV'!C274</f>
        <v>CAPÍTOL 05.-Serveis tècnics / Explotació</v>
      </c>
      <c r="D274" s="38"/>
      <c r="E274" s="42"/>
      <c r="F274" s="20"/>
      <c r="G274" s="20"/>
      <c r="DL274" s="42"/>
    </row>
    <row r="275" spans="1:116" x14ac:dyDescent="0.25">
      <c r="A275" s="20"/>
      <c r="B275" s="42" t="s">
        <v>0</v>
      </c>
      <c r="C275" s="38"/>
      <c r="D275" s="42"/>
      <c r="E275" s="47"/>
      <c r="F275" s="20"/>
      <c r="G275" s="20"/>
      <c r="DL275" s="47"/>
    </row>
    <row r="276" spans="1:116" x14ac:dyDescent="0.25">
      <c r="A276" s="20"/>
      <c r="B276" s="41" t="str">
        <f>'Pressupost Arrencada TV'!B276</f>
        <v>05.01.</v>
      </c>
      <c r="C276" s="34" t="str">
        <f>'Pressupost Arrencada TV'!C276</f>
        <v>Tècnics d'imatge</v>
      </c>
      <c r="D276" s="38"/>
      <c r="E276" s="42"/>
      <c r="F276" s="20"/>
      <c r="G276" s="20"/>
      <c r="DL276" s="42"/>
    </row>
    <row r="277" spans="1:116" x14ac:dyDescent="0.25">
      <c r="A277" s="34"/>
      <c r="B277" s="160" t="str">
        <f>'Pressupost Arrencada TV'!B277</f>
        <v>05.01.01.</v>
      </c>
      <c r="C277" s="241" t="str">
        <f>'Pressupost Arrencada TV'!C277</f>
        <v>Operador/a d'imatge</v>
      </c>
      <c r="D277" s="166">
        <f>'Pressupost Arrencada TV'!D277</f>
        <v>0</v>
      </c>
      <c r="E277" s="239">
        <f>'Pressupost Arrencada TV'!N277</f>
        <v>0</v>
      </c>
      <c r="F277" s="254"/>
      <c r="G277" s="252">
        <f t="shared" ref="G277:G284" si="19">F277-E277</f>
        <v>0</v>
      </c>
      <c r="DL277" s="39" t="e">
        <f>(IF(#REF!=0,1,#REF!)*IF(#REF!=0,1,#REF!)*#REF! )+#REF!*IF(#REF!=0,1,#REF!)*IF(#REF!=0,1,#REF!)</f>
        <v>#REF!</v>
      </c>
    </row>
    <row r="278" spans="1:116" x14ac:dyDescent="0.25">
      <c r="B278" s="183" t="str">
        <f>'Pressupost Arrencada TV'!B278</f>
        <v>05.01.02.</v>
      </c>
      <c r="C278" s="183" t="str">
        <f>'Pressupost Arrencada TV'!C278</f>
        <v>Foquistes</v>
      </c>
      <c r="D278" s="159">
        <f>'Pressupost Arrencada TV'!D278</f>
        <v>0</v>
      </c>
      <c r="E278" s="239">
        <f>'Pressupost Arrencada TV'!N278</f>
        <v>0</v>
      </c>
      <c r="F278" s="255"/>
      <c r="G278" s="252">
        <f t="shared" si="19"/>
        <v>0</v>
      </c>
      <c r="DL278" s="39" t="e">
        <f>(IF(#REF!=0,1,#REF!)*IF(#REF!=0,1,#REF!)*#REF! )+#REF!*IF(#REF!=0,1,#REF!)*IF(#REF!=0,1,#REF!)</f>
        <v>#REF!</v>
      </c>
    </row>
    <row r="279" spans="1:116" x14ac:dyDescent="0.25">
      <c r="A279" s="34"/>
      <c r="B279" s="144" t="str">
        <f>'Pressupost Arrencada TV'!B279</f>
        <v>05.01.03.</v>
      </c>
      <c r="C279" s="145" t="str">
        <f>'Pressupost Arrencada TV'!C279</f>
        <v>Operadors STEDYCAM</v>
      </c>
      <c r="D279" s="150">
        <f>'Pressupost Arrencada TV'!D279</f>
        <v>0</v>
      </c>
      <c r="E279" s="239">
        <f>'Pressupost Arrencada TV'!N279</f>
        <v>0</v>
      </c>
      <c r="F279" s="254"/>
      <c r="G279" s="252">
        <f t="shared" si="19"/>
        <v>0</v>
      </c>
      <c r="DL279" s="39" t="e">
        <f>(IF(#REF!=0,1,#REF!)*IF(#REF!=0,1,#REF!)*#REF! )+#REF!*IF(#REF!=0,1,#REF!)*IF(#REF!=0,1,#REF!)</f>
        <v>#REF!</v>
      </c>
    </row>
    <row r="280" spans="1:116" x14ac:dyDescent="0.25">
      <c r="A280" s="34"/>
      <c r="B280" s="183" t="str">
        <f>'Pressupost Arrencada TV'!B280</f>
        <v>05.01.04.</v>
      </c>
      <c r="C280" s="184" t="str">
        <f>'Pressupost Arrencada TV'!C280</f>
        <v>Ajudant de càmera</v>
      </c>
      <c r="D280" s="159">
        <f>'Pressupost Arrencada TV'!D280</f>
        <v>0</v>
      </c>
      <c r="E280" s="239">
        <f>'Pressupost Arrencada TV'!N280</f>
        <v>0</v>
      </c>
      <c r="F280" s="255"/>
      <c r="G280" s="252">
        <f t="shared" si="19"/>
        <v>0</v>
      </c>
      <c r="DL280" s="39" t="e">
        <f>(IF(#REF!=0,1,#REF!)*IF(#REF!=0,1,#REF!)*#REF! )+#REF!*IF(#REF!=0,1,#REF!)*IF(#REF!=0,1,#REF!)</f>
        <v>#REF!</v>
      </c>
    </row>
    <row r="281" spans="1:116" x14ac:dyDescent="0.25">
      <c r="A281" s="34"/>
      <c r="B281" s="144" t="str">
        <f>'Pressupost Arrencada TV'!B281</f>
        <v>05.01.05.</v>
      </c>
      <c r="C281" s="142">
        <f>'Pressupost Arrencada TV'!C281</f>
        <v>0</v>
      </c>
      <c r="D281" s="150">
        <f>'Pressupost Arrencada TV'!D281</f>
        <v>0</v>
      </c>
      <c r="E281" s="239">
        <f>'Pressupost Arrencada TV'!N281</f>
        <v>0</v>
      </c>
      <c r="F281" s="254"/>
      <c r="G281" s="252">
        <f t="shared" si="19"/>
        <v>0</v>
      </c>
      <c r="DL281" s="39" t="e">
        <f>(IF(#REF!=0,1,#REF!)*IF(#REF!=0,1,#REF!)*#REF! )+#REF!*IF(#REF!=0,1,#REF!)*IF(#REF!=0,1,#REF!)</f>
        <v>#REF!</v>
      </c>
    </row>
    <row r="282" spans="1:116" x14ac:dyDescent="0.25">
      <c r="A282" s="34"/>
      <c r="B282" s="183" t="str">
        <f>'Pressupost Arrencada TV'!B11</f>
        <v>01.01.04.</v>
      </c>
      <c r="C282" s="142">
        <f>'Pressupost Arrencada TV'!C282</f>
        <v>0</v>
      </c>
      <c r="D282" s="159">
        <f>'Pressupost Arrencada TV'!D282</f>
        <v>0</v>
      </c>
      <c r="E282" s="239">
        <f>'Pressupost Arrencada TV'!N282</f>
        <v>0</v>
      </c>
      <c r="F282" s="255"/>
      <c r="G282" s="252">
        <f t="shared" si="19"/>
        <v>0</v>
      </c>
      <c r="DL282" s="39" t="e">
        <f>(IF(#REF!=0,1,#REF!)*IF(#REF!=0,1,#REF!)*#REF! )+#REF!*IF(#REF!=0,1,#REF!)*IF(#REF!=0,1,#REF!)</f>
        <v>#REF!</v>
      </c>
    </row>
    <row r="283" spans="1:116" x14ac:dyDescent="0.25">
      <c r="A283" s="34"/>
      <c r="B283" s="144" t="str">
        <f>'Pressupost Arrencada TV'!B283</f>
        <v>05.01.07.</v>
      </c>
      <c r="C283" s="142">
        <f>'Pressupost Arrencada TV'!C283</f>
        <v>0</v>
      </c>
      <c r="D283" s="150">
        <f>'Pressupost Arrencada TV'!D283</f>
        <v>0</v>
      </c>
      <c r="E283" s="239">
        <f>'Pressupost Arrencada TV'!N283</f>
        <v>0</v>
      </c>
      <c r="F283" s="254"/>
      <c r="G283" s="252">
        <f t="shared" si="19"/>
        <v>0</v>
      </c>
      <c r="DL283" s="39" t="e">
        <f>(IF(#REF!=0,1,#REF!)*IF(#REF!=0,1,#REF!)*#REF! )+#REF!*IF(#REF!=0,1,#REF!)*IF(#REF!=0,1,#REF!)</f>
        <v>#REF!</v>
      </c>
    </row>
    <row r="284" spans="1:116" x14ac:dyDescent="0.25">
      <c r="A284" s="34"/>
      <c r="B284" s="183" t="str">
        <f>'Pressupost Arrencada TV'!B284</f>
        <v>05.01.08.</v>
      </c>
      <c r="C284" s="142">
        <f>'Pressupost Arrencada TV'!C284</f>
        <v>0</v>
      </c>
      <c r="D284" s="159">
        <f>'Pressupost Arrencada TV'!D284</f>
        <v>0</v>
      </c>
      <c r="E284" s="239">
        <f>'Pressupost Arrencada TV'!N284</f>
        <v>0</v>
      </c>
      <c r="F284" s="255"/>
      <c r="G284" s="252">
        <f t="shared" si="19"/>
        <v>0</v>
      </c>
      <c r="DL284" s="39" t="e">
        <f>(IF(#REF!=0,1,#REF!)*IF(#REF!=0,1,#REF!)*#REF! )+#REF!*IF(#REF!=0,1,#REF!)*IF(#REF!=0,1,#REF!)</f>
        <v>#REF!</v>
      </c>
    </row>
    <row r="285" spans="1:116" ht="15.75" thickBot="1" x14ac:dyDescent="0.3">
      <c r="A285" s="34"/>
      <c r="B285" s="48"/>
      <c r="C285" s="133" t="str">
        <f>"TOTAL " &amp;" " &amp; B276 &amp; " " &amp; (C276)</f>
        <v>TOTAL  05.01. Tècnics d'imatge</v>
      </c>
      <c r="D285" s="134"/>
      <c r="E285" s="136">
        <f>'Pressupost Arrencada TV'!N285</f>
        <v>0</v>
      </c>
      <c r="F285" s="136">
        <f>SUM(F277:F284)</f>
        <v>0</v>
      </c>
      <c r="G285" s="136">
        <f>SUM(G277:G284)</f>
        <v>0</v>
      </c>
      <c r="DL285" s="40" t="e">
        <f>SUM(DL277:DL284)</f>
        <v>#REF!</v>
      </c>
    </row>
    <row r="286" spans="1:116" x14ac:dyDescent="0.25">
      <c r="A286" s="20"/>
      <c r="B286" s="42" t="s">
        <v>0</v>
      </c>
      <c r="C286" s="38"/>
      <c r="D286" s="42"/>
      <c r="E286" s="47"/>
      <c r="F286" s="20"/>
      <c r="G286" s="20"/>
      <c r="DL286" s="47"/>
    </row>
    <row r="287" spans="1:116" x14ac:dyDescent="0.25">
      <c r="A287" s="20"/>
      <c r="B287" s="41" t="str">
        <f>'Pressupost Arrencada TV'!B287</f>
        <v>05.02.</v>
      </c>
      <c r="C287" s="34" t="str">
        <f>'Pressupost Arrencada TV'!C287</f>
        <v>Electricistes i maquinistes</v>
      </c>
      <c r="D287" s="38"/>
      <c r="E287" s="42"/>
      <c r="F287" s="20"/>
      <c r="G287" s="20"/>
      <c r="DL287" s="42"/>
    </row>
    <row r="288" spans="1:116" ht="15.75" customHeight="1" x14ac:dyDescent="0.25">
      <c r="A288" s="34"/>
      <c r="B288" s="160" t="str">
        <f>'Pressupost Arrencada TV'!B288</f>
        <v>05.02.01.</v>
      </c>
      <c r="C288" s="241" t="str">
        <f>'Pressupost Arrencada TV'!C288</f>
        <v>Cap electricistes</v>
      </c>
      <c r="D288" s="166">
        <f>'Pressupost Arrencada TV'!D288</f>
        <v>0</v>
      </c>
      <c r="E288" s="239">
        <f>'Pressupost Arrencada TV'!N288</f>
        <v>0</v>
      </c>
      <c r="F288" s="254"/>
      <c r="G288" s="252">
        <f t="shared" ref="G288:G294" si="20">F288-E288</f>
        <v>0</v>
      </c>
      <c r="DL288" s="39" t="e">
        <f>(IF(#REF!=0,1,#REF!)*IF(#REF!=0,1,#REF!)*#REF! )+#REF!*IF(#REF!=0,1,#REF!)*IF(#REF!=0,1,#REF!)</f>
        <v>#REF!</v>
      </c>
    </row>
    <row r="289" spans="1:116" x14ac:dyDescent="0.25">
      <c r="B289" s="183" t="str">
        <f>'Pressupost Arrencada TV'!B289</f>
        <v>05.02.02.</v>
      </c>
      <c r="C289" s="184" t="str">
        <f>'Pressupost Arrencada TV'!C289</f>
        <v>Electricistes</v>
      </c>
      <c r="D289" s="159">
        <f>'Pressupost Arrencada TV'!D289</f>
        <v>0</v>
      </c>
      <c r="E289" s="239">
        <f>'Pressupost Arrencada TV'!N289</f>
        <v>0</v>
      </c>
      <c r="F289" s="255"/>
      <c r="G289" s="252">
        <f t="shared" si="20"/>
        <v>0</v>
      </c>
      <c r="DL289" s="39" t="e">
        <f>(IF(#REF!=0,1,#REF!)*IF(#REF!=0,1,#REF!)*#REF! )+#REF!*IF(#REF!=0,1,#REF!)*IF(#REF!=0,1,#REF!)</f>
        <v>#REF!</v>
      </c>
    </row>
    <row r="290" spans="1:116" x14ac:dyDescent="0.25">
      <c r="A290" s="34"/>
      <c r="B290" s="144" t="str">
        <f>'Pressupost Arrencada TV'!B290</f>
        <v>05.02.03.</v>
      </c>
      <c r="C290" s="145" t="str">
        <f>'Pressupost Arrencada TV'!C290</f>
        <v>Maquinistes</v>
      </c>
      <c r="D290" s="150">
        <f>'Pressupost Arrencada TV'!D290</f>
        <v>0</v>
      </c>
      <c r="E290" s="239">
        <f>'Pressupost Arrencada TV'!N290</f>
        <v>0</v>
      </c>
      <c r="F290" s="254"/>
      <c r="G290" s="252">
        <f t="shared" si="20"/>
        <v>0</v>
      </c>
      <c r="DL290" s="39" t="e">
        <f>(IF(#REF!=0,1,#REF!)*IF(#REF!=0,1,#REF!)*#REF! )+#REF!*IF(#REF!=0,1,#REF!)*IF(#REF!=0,1,#REF!)</f>
        <v>#REF!</v>
      </c>
    </row>
    <row r="291" spans="1:116" x14ac:dyDescent="0.25">
      <c r="A291" s="34"/>
      <c r="B291" s="183" t="str">
        <f>'Pressupost Arrencada TV'!B291</f>
        <v>05.02.04.</v>
      </c>
      <c r="C291" s="184" t="str">
        <f>'Pressupost Arrencada TV'!C291</f>
        <v>Ajudants</v>
      </c>
      <c r="D291" s="159">
        <f>'Pressupost Arrencada TV'!D291</f>
        <v>0</v>
      </c>
      <c r="E291" s="239">
        <f>'Pressupost Arrencada TV'!N291</f>
        <v>0</v>
      </c>
      <c r="F291" s="255"/>
      <c r="G291" s="252">
        <f t="shared" si="20"/>
        <v>0</v>
      </c>
      <c r="DL291" s="39" t="e">
        <f>(IF(#REF!=0,1,#REF!)*IF(#REF!=0,1,#REF!)*#REF! )+#REF!*IF(#REF!=0,1,#REF!)*IF(#REF!=0,1,#REF!)</f>
        <v>#REF!</v>
      </c>
    </row>
    <row r="292" spans="1:116" x14ac:dyDescent="0.25">
      <c r="A292" s="34"/>
      <c r="B292" s="144" t="str">
        <f>'Pressupost Arrencada TV'!B292</f>
        <v>05.02.05.</v>
      </c>
      <c r="C292" s="244">
        <f>'Pressupost Arrencada TV'!C292</f>
        <v>0</v>
      </c>
      <c r="D292" s="150">
        <f>'Pressupost Arrencada TV'!D292</f>
        <v>0</v>
      </c>
      <c r="E292" s="239">
        <f>'Pressupost Arrencada TV'!N292</f>
        <v>0</v>
      </c>
      <c r="F292" s="254"/>
      <c r="G292" s="252">
        <f t="shared" si="20"/>
        <v>0</v>
      </c>
      <c r="DL292" s="39" t="e">
        <f>(IF(#REF!=0,1,#REF!)*IF(#REF!=0,1,#REF!)*#REF! )+#REF!*IF(#REF!=0,1,#REF!)*IF(#REF!=0,1,#REF!)</f>
        <v>#REF!</v>
      </c>
    </row>
    <row r="293" spans="1:116" x14ac:dyDescent="0.25">
      <c r="A293" s="34"/>
      <c r="B293" s="183" t="str">
        <f>'Pressupost Arrencada TV'!B293</f>
        <v>05.02.06.</v>
      </c>
      <c r="C293" s="244">
        <f>'Pressupost Arrencada TV'!C293</f>
        <v>0</v>
      </c>
      <c r="D293" s="159">
        <f>'Pressupost Arrencada TV'!D293</f>
        <v>0</v>
      </c>
      <c r="E293" s="239">
        <f>'Pressupost Arrencada TV'!N293</f>
        <v>0</v>
      </c>
      <c r="F293" s="255"/>
      <c r="G293" s="252">
        <f t="shared" si="20"/>
        <v>0</v>
      </c>
      <c r="DL293" s="39" t="e">
        <f>(IF(#REF!=0,1,#REF!)*IF(#REF!=0,1,#REF!)*#REF! )+#REF!*IF(#REF!=0,1,#REF!)*IF(#REF!=0,1,#REF!)</f>
        <v>#REF!</v>
      </c>
    </row>
    <row r="294" spans="1:116" x14ac:dyDescent="0.25">
      <c r="A294" s="34"/>
      <c r="B294" s="144" t="str">
        <f>'Pressupost Arrencada TV'!B294</f>
        <v>05.02.07.</v>
      </c>
      <c r="C294" s="244">
        <f>'Pressupost Arrencada TV'!C294</f>
        <v>0</v>
      </c>
      <c r="D294" s="150">
        <f>'Pressupost Arrencada TV'!D294</f>
        <v>0</v>
      </c>
      <c r="E294" s="239">
        <f>'Pressupost Arrencada TV'!N294</f>
        <v>0</v>
      </c>
      <c r="F294" s="254"/>
      <c r="G294" s="252">
        <f t="shared" si="20"/>
        <v>0</v>
      </c>
      <c r="DL294" s="39" t="e">
        <f>(IF(#REF!=0,1,#REF!)*IF(#REF!=0,1,#REF!)*#REF! )+#REF!*IF(#REF!=0,1,#REF!)*IF(#REF!=0,1,#REF!)</f>
        <v>#REF!</v>
      </c>
    </row>
    <row r="295" spans="1:116" ht="15.75" thickBot="1" x14ac:dyDescent="0.3">
      <c r="A295" s="34"/>
      <c r="B295" s="49"/>
      <c r="C295" s="133" t="str">
        <f>"TOTAL " &amp;" " &amp; B287 &amp; " " &amp; (C287)</f>
        <v>TOTAL  05.02. Electricistes i maquinistes</v>
      </c>
      <c r="D295" s="134"/>
      <c r="E295" s="136">
        <f>'Pressupost Arrencada TV'!N295</f>
        <v>0</v>
      </c>
      <c r="F295" s="136">
        <f>SUM(F288:F294)</f>
        <v>0</v>
      </c>
      <c r="G295" s="136">
        <f>SUM(G288:G294)</f>
        <v>0</v>
      </c>
      <c r="DL295" s="40" t="e">
        <f>SUM(DL288:DL294)</f>
        <v>#REF!</v>
      </c>
    </row>
    <row r="296" spans="1:116" x14ac:dyDescent="0.25">
      <c r="A296" s="20"/>
      <c r="B296" s="42" t="s">
        <v>0</v>
      </c>
      <c r="C296" s="50"/>
      <c r="D296" s="42"/>
      <c r="E296" s="42"/>
      <c r="F296" s="20"/>
      <c r="G296" s="20"/>
      <c r="DL296" s="51"/>
    </row>
    <row r="297" spans="1:116" x14ac:dyDescent="0.25">
      <c r="A297" s="20"/>
      <c r="B297" s="41" t="str">
        <f>'Pressupost Arrencada TV'!B297</f>
        <v>05.03.</v>
      </c>
      <c r="C297" s="34" t="str">
        <f>'Pressupost Arrencada TV'!C297</f>
        <v>Segona unitat</v>
      </c>
      <c r="D297" s="38"/>
      <c r="E297" s="42"/>
      <c r="F297" s="20"/>
      <c r="G297" s="20"/>
      <c r="DL297" s="42"/>
    </row>
    <row r="298" spans="1:116" x14ac:dyDescent="0.25">
      <c r="A298" s="34"/>
      <c r="B298" s="160" t="str">
        <f>'Pressupost Arrencada TV'!B298</f>
        <v>05.03.01.</v>
      </c>
      <c r="C298" s="241" t="str">
        <f>'Pressupost Arrencada TV'!C298</f>
        <v>Director/a</v>
      </c>
      <c r="D298" s="166">
        <f>'Pressupost Arrencada TV'!D298</f>
        <v>0</v>
      </c>
      <c r="E298" s="239">
        <f>'Pressupost Arrencada TV'!N298</f>
        <v>0</v>
      </c>
      <c r="F298" s="254"/>
      <c r="G298" s="252">
        <f t="shared" ref="G298:G310" si="21">F298-E298</f>
        <v>0</v>
      </c>
      <c r="DL298" s="39" t="e">
        <f>(IF(#REF!=0,1,#REF!)*IF(#REF!=0,1,#REF!)*#REF! )+#REF!*IF(#REF!=0,1,#REF!)*IF(#REF!=0,1,#REF!)</f>
        <v>#REF!</v>
      </c>
    </row>
    <row r="299" spans="1:116" x14ac:dyDescent="0.25">
      <c r="B299" s="183" t="str">
        <f>'Pressupost Arrencada TV'!B299</f>
        <v>05.03.02.</v>
      </c>
      <c r="C299" s="184" t="str">
        <f>'Pressupost Arrencada TV'!C299</f>
        <v>Productor/a</v>
      </c>
      <c r="D299" s="159">
        <f>'Pressupost Arrencada TV'!D299</f>
        <v>0</v>
      </c>
      <c r="E299" s="239">
        <f>'Pressupost Arrencada TV'!N299</f>
        <v>0</v>
      </c>
      <c r="F299" s="255"/>
      <c r="G299" s="252">
        <f t="shared" si="21"/>
        <v>0</v>
      </c>
      <c r="DL299" s="39" t="e">
        <f>(IF(#REF!=0,1,#REF!)*IF(#REF!=0,1,#REF!)*#REF! )+#REF!*IF(#REF!=0,1,#REF!)*IF(#REF!=0,1,#REF!)</f>
        <v>#REF!</v>
      </c>
    </row>
    <row r="300" spans="1:116" x14ac:dyDescent="0.25">
      <c r="A300" s="34"/>
      <c r="B300" s="144" t="str">
        <f>'Pressupost Arrencada TV'!B300</f>
        <v>05.03.03.</v>
      </c>
      <c r="C300" s="145" t="str">
        <f>'Pressupost Arrencada TV'!C300</f>
        <v>Primer operador</v>
      </c>
      <c r="D300" s="150">
        <f>'Pressupost Arrencada TV'!D300</f>
        <v>0</v>
      </c>
      <c r="E300" s="239">
        <f>'Pressupost Arrencada TV'!N300</f>
        <v>0</v>
      </c>
      <c r="F300" s="254"/>
      <c r="G300" s="252">
        <f t="shared" si="21"/>
        <v>0</v>
      </c>
      <c r="DL300" s="39" t="e">
        <f>(IF(#REF!=0,1,#REF!)*IF(#REF!=0,1,#REF!)*#REF! )+#REF!*IF(#REF!=0,1,#REF!)*IF(#REF!=0,1,#REF!)</f>
        <v>#REF!</v>
      </c>
    </row>
    <row r="301" spans="1:116" x14ac:dyDescent="0.25">
      <c r="A301" s="34"/>
      <c r="B301" s="183" t="str">
        <f>'Pressupost Arrencada TV'!B301</f>
        <v>05.03.04.</v>
      </c>
      <c r="C301" s="184" t="str">
        <f>'Pressupost Arrencada TV'!C301</f>
        <v>Segón operador</v>
      </c>
      <c r="D301" s="159">
        <f>'Pressupost Arrencada TV'!D301</f>
        <v>0</v>
      </c>
      <c r="E301" s="239">
        <f>'Pressupost Arrencada TV'!N301</f>
        <v>0</v>
      </c>
      <c r="F301" s="255"/>
      <c r="G301" s="252">
        <f t="shared" si="21"/>
        <v>0</v>
      </c>
      <c r="DL301" s="39" t="e">
        <f>(IF(#REF!=0,1,#REF!)*IF(#REF!=0,1,#REF!)*#REF! )+#REF!*IF(#REF!=0,1,#REF!)*IF(#REF!=0,1,#REF!)</f>
        <v>#REF!</v>
      </c>
    </row>
    <row r="302" spans="1:116" x14ac:dyDescent="0.25">
      <c r="A302" s="34"/>
      <c r="B302" s="144" t="str">
        <f>'Pressupost Arrencada TV'!B302</f>
        <v>05.03.05.</v>
      </c>
      <c r="C302" s="145" t="str">
        <f>'Pressupost Arrencada TV'!C302</f>
        <v>Ajudant direcció</v>
      </c>
      <c r="D302" s="150">
        <f>'Pressupost Arrencada TV'!D302</f>
        <v>0</v>
      </c>
      <c r="E302" s="239">
        <f>'Pressupost Arrencada TV'!N302</f>
        <v>0</v>
      </c>
      <c r="F302" s="254"/>
      <c r="G302" s="252">
        <f t="shared" si="21"/>
        <v>0</v>
      </c>
      <c r="DL302" s="39" t="e">
        <f>(IF(#REF!=0,1,#REF!)*IF(#REF!=0,1,#REF!)*#REF! )+#REF!*IF(#REF!=0,1,#REF!)*IF(#REF!=0,1,#REF!)</f>
        <v>#REF!</v>
      </c>
    </row>
    <row r="303" spans="1:116" x14ac:dyDescent="0.25">
      <c r="A303" s="34"/>
      <c r="B303" s="183" t="str">
        <f>'Pressupost Arrencada TV'!B303</f>
        <v>05.03.06.</v>
      </c>
      <c r="C303" s="184" t="str">
        <f>'Pressupost Arrencada TV'!C303</f>
        <v>Ajudant producció</v>
      </c>
      <c r="D303" s="159">
        <f>'Pressupost Arrencada TV'!D303</f>
        <v>0</v>
      </c>
      <c r="E303" s="239">
        <f>'Pressupost Arrencada TV'!N303</f>
        <v>0</v>
      </c>
      <c r="F303" s="255"/>
      <c r="G303" s="252">
        <f t="shared" si="21"/>
        <v>0</v>
      </c>
      <c r="DL303" s="39" t="e">
        <f>(IF(#REF!=0,1,#REF!)*IF(#REF!=0,1,#REF!)*#REF! )+#REF!*IF(#REF!=0,1,#REF!)*IF(#REF!=0,1,#REF!)</f>
        <v>#REF!</v>
      </c>
    </row>
    <row r="304" spans="1:116" x14ac:dyDescent="0.25">
      <c r="A304" s="34"/>
      <c r="B304" s="144" t="str">
        <f>'Pressupost Arrencada TV'!B304</f>
        <v>05.03.07.</v>
      </c>
      <c r="C304" s="145" t="str">
        <f>'Pressupost Arrencada TV'!C304</f>
        <v>Ajudant càmera</v>
      </c>
      <c r="D304" s="150">
        <f>'Pressupost Arrencada TV'!D304</f>
        <v>0</v>
      </c>
      <c r="E304" s="239">
        <f>'Pressupost Arrencada TV'!N304</f>
        <v>0</v>
      </c>
      <c r="F304" s="254"/>
      <c r="G304" s="252">
        <f t="shared" si="21"/>
        <v>0</v>
      </c>
      <c r="DL304" s="39" t="e">
        <f>(IF(#REF!=0,1,#REF!)*IF(#REF!=0,1,#REF!)*#REF! )+#REF!*IF(#REF!=0,1,#REF!)*IF(#REF!=0,1,#REF!)</f>
        <v>#REF!</v>
      </c>
    </row>
    <row r="305" spans="1:116" x14ac:dyDescent="0.25">
      <c r="A305" s="34"/>
      <c r="B305" s="183" t="str">
        <f>'Pressupost Arrencada TV'!B305</f>
        <v>05.03.08.</v>
      </c>
      <c r="C305" s="244">
        <f>'Pressupost Arrencada TV'!C305</f>
        <v>0</v>
      </c>
      <c r="D305" s="159">
        <f>'Pressupost Arrencada TV'!D305</f>
        <v>0</v>
      </c>
      <c r="E305" s="239">
        <f>'Pressupost Arrencada TV'!N305</f>
        <v>0</v>
      </c>
      <c r="F305" s="255"/>
      <c r="G305" s="252">
        <f t="shared" si="21"/>
        <v>0</v>
      </c>
      <c r="DL305" s="39" t="e">
        <f>(IF(#REF!=0,1,#REF!)*IF(#REF!=0,1,#REF!)*#REF! )+#REF!*IF(#REF!=0,1,#REF!)*IF(#REF!=0,1,#REF!)</f>
        <v>#REF!</v>
      </c>
    </row>
    <row r="306" spans="1:116" x14ac:dyDescent="0.25">
      <c r="A306" s="34"/>
      <c r="B306" s="144" t="str">
        <f>'Pressupost Arrencada TV'!B306</f>
        <v>05.03.09.</v>
      </c>
      <c r="C306" s="244">
        <f>'Pressupost Arrencada TV'!C306</f>
        <v>0</v>
      </c>
      <c r="D306" s="150">
        <f>'Pressupost Arrencada TV'!D306</f>
        <v>0</v>
      </c>
      <c r="E306" s="239">
        <f>'Pressupost Arrencada TV'!N306</f>
        <v>0</v>
      </c>
      <c r="F306" s="254"/>
      <c r="G306" s="252">
        <f t="shared" si="21"/>
        <v>0</v>
      </c>
      <c r="DL306" s="39" t="e">
        <f>(IF(#REF!=0,1,#REF!)*IF(#REF!=0,1,#REF!)*#REF! )+#REF!*IF(#REF!=0,1,#REF!)*IF(#REF!=0,1,#REF!)</f>
        <v>#REF!</v>
      </c>
    </row>
    <row r="307" spans="1:116" x14ac:dyDescent="0.25">
      <c r="A307" s="34"/>
      <c r="B307" s="183" t="str">
        <f>'Pressupost Arrencada TV'!B307</f>
        <v>05.03.10.</v>
      </c>
      <c r="C307" s="244">
        <f>'Pressupost Arrencada TV'!C307</f>
        <v>0</v>
      </c>
      <c r="D307" s="159">
        <f>'Pressupost Arrencada TV'!D307</f>
        <v>0</v>
      </c>
      <c r="E307" s="239">
        <f>'Pressupost Arrencada TV'!N307</f>
        <v>0</v>
      </c>
      <c r="F307" s="255"/>
      <c r="G307" s="252">
        <f t="shared" si="21"/>
        <v>0</v>
      </c>
      <c r="DL307" s="39" t="e">
        <f>(IF(#REF!=0,1,#REF!)*IF(#REF!=0,1,#REF!)*#REF! )+#REF!*IF(#REF!=0,1,#REF!)*IF(#REF!=0,1,#REF!)</f>
        <v>#REF!</v>
      </c>
    </row>
    <row r="308" spans="1:116" x14ac:dyDescent="0.25">
      <c r="A308" s="34"/>
      <c r="B308" s="144" t="str">
        <f>'Pressupost Arrencada TV'!B308</f>
        <v>05.03.11.</v>
      </c>
      <c r="C308" s="244">
        <f>'Pressupost Arrencada TV'!C308</f>
        <v>0</v>
      </c>
      <c r="D308" s="150">
        <f>'Pressupost Arrencada TV'!D308</f>
        <v>0</v>
      </c>
      <c r="E308" s="239">
        <f>'Pressupost Arrencada TV'!N308</f>
        <v>0</v>
      </c>
      <c r="F308" s="254"/>
      <c r="G308" s="252">
        <f t="shared" si="21"/>
        <v>0</v>
      </c>
      <c r="DL308" s="39" t="e">
        <f>(IF(#REF!=0,1,#REF!)*IF(#REF!=0,1,#REF!)*#REF! )+#REF!*IF(#REF!=0,1,#REF!)*IF(#REF!=0,1,#REF!)</f>
        <v>#REF!</v>
      </c>
    </row>
    <row r="309" spans="1:116" x14ac:dyDescent="0.25">
      <c r="A309" s="34"/>
      <c r="B309" s="183" t="str">
        <f>'Pressupost Arrencada TV'!B309</f>
        <v>05.03.12.</v>
      </c>
      <c r="C309" s="244">
        <f>'Pressupost Arrencada TV'!C309</f>
        <v>0</v>
      </c>
      <c r="D309" s="159">
        <f>'Pressupost Arrencada TV'!D309</f>
        <v>0</v>
      </c>
      <c r="E309" s="239">
        <f>'Pressupost Arrencada TV'!N309</f>
        <v>0</v>
      </c>
      <c r="F309" s="255"/>
      <c r="G309" s="252">
        <f t="shared" si="21"/>
        <v>0</v>
      </c>
      <c r="DL309" s="39" t="e">
        <f>(IF(#REF!=0,1,#REF!)*IF(#REF!=0,1,#REF!)*#REF! )+#REF!*IF(#REF!=0,1,#REF!)*IF(#REF!=0,1,#REF!)</f>
        <v>#REF!</v>
      </c>
    </row>
    <row r="310" spans="1:116" x14ac:dyDescent="0.25">
      <c r="A310" s="34"/>
      <c r="B310" s="177" t="str">
        <f>'Pressupost Arrencada TV'!B310</f>
        <v>05.03.13.</v>
      </c>
      <c r="C310" s="244">
        <f>'Pressupost Arrencada TV'!C310</f>
        <v>0</v>
      </c>
      <c r="D310" s="182">
        <f>'Pressupost Arrencada TV'!D310</f>
        <v>0</v>
      </c>
      <c r="E310" s="239">
        <f>'Pressupost Arrencada TV'!N310</f>
        <v>0</v>
      </c>
      <c r="F310" s="254"/>
      <c r="G310" s="252">
        <f t="shared" si="21"/>
        <v>0</v>
      </c>
      <c r="DL310" s="39" t="e">
        <f>(IF(#REF!=0,1,#REF!)*IF(#REF!=0,1,#REF!)*#REF! )+#REF!*IF(#REF!=0,1,#REF!)*IF(#REF!=0,1,#REF!)</f>
        <v>#REF!</v>
      </c>
    </row>
    <row r="311" spans="1:116" ht="15.75" thickBot="1" x14ac:dyDescent="0.3">
      <c r="A311" s="34"/>
      <c r="B311" s="49"/>
      <c r="C311" s="133" t="str">
        <f>"TOTAL " &amp;" " &amp; B297 &amp; " " &amp; (C297)</f>
        <v>TOTAL  05.03. Segona unitat</v>
      </c>
      <c r="D311" s="134"/>
      <c r="E311" s="136">
        <f>'Pressupost Arrencada TV'!N311</f>
        <v>0</v>
      </c>
      <c r="F311" s="136">
        <f>SUM(F298:F310)</f>
        <v>0</v>
      </c>
      <c r="G311" s="136">
        <f>SUM(G298:G310)</f>
        <v>0</v>
      </c>
      <c r="DL311" s="40" t="e">
        <f>SUM(DL298:DL310)</f>
        <v>#REF!</v>
      </c>
    </row>
    <row r="312" spans="1:116" x14ac:dyDescent="0.25">
      <c r="A312" s="20"/>
      <c r="B312" s="42" t="s">
        <v>0</v>
      </c>
      <c r="C312" s="20"/>
      <c r="D312" s="20"/>
      <c r="E312" s="20"/>
      <c r="F312" s="20"/>
      <c r="G312" s="20"/>
      <c r="DL312" s="20"/>
    </row>
    <row r="313" spans="1:116" x14ac:dyDescent="0.25">
      <c r="A313" s="20"/>
      <c r="B313" s="41" t="str">
        <f>'Pressupost Arrencada TV'!B313</f>
        <v>05.04.</v>
      </c>
      <c r="C313" s="34" t="str">
        <f>'Pressupost Arrencada TV'!C313</f>
        <v>Personal UM / Plató</v>
      </c>
      <c r="D313" s="38"/>
      <c r="E313" s="42"/>
      <c r="F313" s="20"/>
      <c r="G313" s="20"/>
      <c r="DL313" s="42"/>
    </row>
    <row r="314" spans="1:116" x14ac:dyDescent="0.25">
      <c r="A314" s="34"/>
      <c r="B314" s="160" t="str">
        <f>'Pressupost Arrencada TV'!B314</f>
        <v>05.04.01.</v>
      </c>
      <c r="C314" s="241" t="str">
        <f>'Pressupost Arrencada TV'!C314</f>
        <v>Encarregat plató / UM</v>
      </c>
      <c r="D314" s="166">
        <f>'Pressupost Arrencada TV'!D314</f>
        <v>0</v>
      </c>
      <c r="E314" s="239">
        <f>'Pressupost Arrencada TV'!N314</f>
        <v>0</v>
      </c>
      <c r="F314" s="254"/>
      <c r="G314" s="252">
        <f t="shared" ref="G314:G321" si="22">F314-E314</f>
        <v>0</v>
      </c>
      <c r="DL314" s="39" t="e">
        <f>(IF(#REF!=0,1,#REF!)*IF(#REF!=0,1,#REF!)*#REF! )+#REF!*IF(#REF!=0,1,#REF!)*IF(#REF!=0,1,#REF!)</f>
        <v>#REF!</v>
      </c>
    </row>
    <row r="315" spans="1:116" x14ac:dyDescent="0.25">
      <c r="B315" s="183" t="str">
        <f>'Pressupost Arrencada TV'!B315</f>
        <v>05.04.02.</v>
      </c>
      <c r="C315" s="184" t="str">
        <f>'Pressupost Arrencada TV'!C315</f>
        <v>Cap tècnic</v>
      </c>
      <c r="D315" s="159">
        <f>'Pressupost Arrencada TV'!D315</f>
        <v>0</v>
      </c>
      <c r="E315" s="239">
        <f>'Pressupost Arrencada TV'!N315</f>
        <v>0</v>
      </c>
      <c r="F315" s="255"/>
      <c r="G315" s="252">
        <f t="shared" si="22"/>
        <v>0</v>
      </c>
      <c r="DL315" s="39" t="e">
        <f>(IF(#REF!=0,1,#REF!)*IF(#REF!=0,1,#REF!)*#REF! )+#REF!*IF(#REF!=0,1,#REF!)*IF(#REF!=0,1,#REF!)</f>
        <v>#REF!</v>
      </c>
    </row>
    <row r="316" spans="1:116" x14ac:dyDescent="0.25">
      <c r="A316" s="34"/>
      <c r="B316" s="144" t="str">
        <f>'Pressupost Arrencada TV'!B316</f>
        <v>05.04.03.</v>
      </c>
      <c r="C316" s="145" t="str">
        <f>'Pressupost Arrencada TV'!C316</f>
        <v>Auxiliars tècnics</v>
      </c>
      <c r="D316" s="150">
        <f>'Pressupost Arrencada TV'!D316</f>
        <v>0</v>
      </c>
      <c r="E316" s="239">
        <f>'Pressupost Arrencada TV'!N316</f>
        <v>0</v>
      </c>
      <c r="F316" s="254"/>
      <c r="G316" s="252">
        <f t="shared" si="22"/>
        <v>0</v>
      </c>
      <c r="DL316" s="39" t="e">
        <f>(IF(#REF!=0,1,#REF!)*IF(#REF!=0,1,#REF!)*#REF! )+#REF!*IF(#REF!=0,1,#REF!)*IF(#REF!=0,1,#REF!)</f>
        <v>#REF!</v>
      </c>
    </row>
    <row r="317" spans="1:116" x14ac:dyDescent="0.25">
      <c r="A317" s="34"/>
      <c r="B317" s="183" t="str">
        <f>'Pressupost Arrencada TV'!B317</f>
        <v>05.04.04.</v>
      </c>
      <c r="C317" s="184" t="str">
        <f>'Pressupost Arrencada TV'!C317</f>
        <v>Tècnic mescles</v>
      </c>
      <c r="D317" s="159">
        <f>'Pressupost Arrencada TV'!D317</f>
        <v>0</v>
      </c>
      <c r="E317" s="239">
        <f>'Pressupost Arrencada TV'!N317</f>
        <v>0</v>
      </c>
      <c r="F317" s="255"/>
      <c r="G317" s="252">
        <f t="shared" si="22"/>
        <v>0</v>
      </c>
      <c r="DL317" s="39" t="e">
        <f>(IF(#REF!=0,1,#REF!)*IF(#REF!=0,1,#REF!)*#REF! )+#REF!*IF(#REF!=0,1,#REF!)*IF(#REF!=0,1,#REF!)</f>
        <v>#REF!</v>
      </c>
    </row>
    <row r="318" spans="1:116" x14ac:dyDescent="0.25">
      <c r="A318" s="34"/>
      <c r="B318" s="144" t="str">
        <f>'Pressupost Arrencada TV'!B318</f>
        <v>05.04.05.</v>
      </c>
      <c r="C318" s="145" t="str">
        <f>'Pressupost Arrencada TV'!C318</f>
        <v>Tècnic VTR</v>
      </c>
      <c r="D318" s="150">
        <f>'Pressupost Arrencada TV'!D318</f>
        <v>0</v>
      </c>
      <c r="E318" s="239">
        <f>'Pressupost Arrencada TV'!N318</f>
        <v>0</v>
      </c>
      <c r="F318" s="254"/>
      <c r="G318" s="252">
        <f t="shared" si="22"/>
        <v>0</v>
      </c>
      <c r="DL318" s="39" t="e">
        <f>(IF(#REF!=0,1,#REF!)*IF(#REF!=0,1,#REF!)*#REF! )+#REF!*IF(#REF!=0,1,#REF!)*IF(#REF!=0,1,#REF!)</f>
        <v>#REF!</v>
      </c>
    </row>
    <row r="319" spans="1:116" x14ac:dyDescent="0.25">
      <c r="A319" s="34"/>
      <c r="B319" s="183" t="str">
        <f>'Pressupost Arrencada TV'!B319</f>
        <v>05.04.06.</v>
      </c>
      <c r="C319" s="184" t="str">
        <f>'Pressupost Arrencada TV'!C319</f>
        <v>Control càmeres</v>
      </c>
      <c r="D319" s="159">
        <f>'Pressupost Arrencada TV'!D319</f>
        <v>0</v>
      </c>
      <c r="E319" s="239">
        <f>'Pressupost Arrencada TV'!N319</f>
        <v>0</v>
      </c>
      <c r="F319" s="255"/>
      <c r="G319" s="252">
        <f t="shared" si="22"/>
        <v>0</v>
      </c>
      <c r="DL319" s="39" t="e">
        <f>(IF(#REF!=0,1,#REF!)*IF(#REF!=0,1,#REF!)*#REF! )+#REF!*IF(#REF!=0,1,#REF!)*IF(#REF!=0,1,#REF!)</f>
        <v>#REF!</v>
      </c>
    </row>
    <row r="320" spans="1:116" x14ac:dyDescent="0.25">
      <c r="A320" s="34"/>
      <c r="B320" s="144" t="str">
        <f>'Pressupost Arrencada TV'!B320</f>
        <v>05.04.07.</v>
      </c>
      <c r="C320" s="244">
        <f>'Pressupost Arrencada TV'!C320</f>
        <v>0</v>
      </c>
      <c r="D320" s="150">
        <f>'Pressupost Arrencada TV'!D320</f>
        <v>0</v>
      </c>
      <c r="E320" s="239">
        <f>'Pressupost Arrencada TV'!N320</f>
        <v>0</v>
      </c>
      <c r="F320" s="254"/>
      <c r="G320" s="252">
        <f t="shared" si="22"/>
        <v>0</v>
      </c>
      <c r="DL320" s="39" t="e">
        <f>(IF(#REF!=0,1,#REF!)*IF(#REF!=0,1,#REF!)*#REF! )+#REF!*IF(#REF!=0,1,#REF!)*IF(#REF!=0,1,#REF!)</f>
        <v>#REF!</v>
      </c>
    </row>
    <row r="321" spans="1:116" x14ac:dyDescent="0.25">
      <c r="A321" s="34"/>
      <c r="B321" s="183" t="str">
        <f>'Pressupost Arrencada TV'!B321</f>
        <v>05.04.08.</v>
      </c>
      <c r="C321" s="244">
        <f>'Pressupost Arrencada TV'!C321</f>
        <v>0</v>
      </c>
      <c r="D321" s="159">
        <f>'Pressupost Arrencada TV'!D321</f>
        <v>0</v>
      </c>
      <c r="E321" s="239">
        <f>'Pressupost Arrencada TV'!N321</f>
        <v>0</v>
      </c>
      <c r="F321" s="255"/>
      <c r="G321" s="252">
        <f t="shared" si="22"/>
        <v>0</v>
      </c>
      <c r="DL321" s="39" t="e">
        <f>(IF(#REF!=0,1,#REF!)*IF(#REF!=0,1,#REF!)*#REF! )+#REF!*IF(#REF!=0,1,#REF!)*IF(#REF!=0,1,#REF!)</f>
        <v>#REF!</v>
      </c>
    </row>
    <row r="322" spans="1:116" ht="15.75" thickBot="1" x14ac:dyDescent="0.3">
      <c r="A322" s="34"/>
      <c r="B322" s="49"/>
      <c r="C322" s="133" t="str">
        <f>"TOTAL " &amp;" " &amp; B313 &amp; " " &amp; (C313)</f>
        <v>TOTAL  05.04. Personal UM / Plató</v>
      </c>
      <c r="D322" s="134"/>
      <c r="E322" s="136">
        <f>'Pressupost Arrencada TV'!N322</f>
        <v>0</v>
      </c>
      <c r="F322" s="136">
        <f>SUM(F314:F321)</f>
        <v>0</v>
      </c>
      <c r="G322" s="136">
        <f>SUM(G314:G321)</f>
        <v>0</v>
      </c>
      <c r="DL322" s="40" t="e">
        <f>SUM(DL314:DL321)</f>
        <v>#REF!</v>
      </c>
    </row>
    <row r="323" spans="1:116" x14ac:dyDescent="0.25">
      <c r="A323" s="20"/>
      <c r="B323" s="49"/>
      <c r="C323" s="68" t="str">
        <f>"TOTAL" &amp; " " &amp;C274</f>
        <v>TOTAL CAPÍTOL 05.-Serveis tècnics / Explotació</v>
      </c>
      <c r="D323" s="69"/>
      <c r="E323" s="250">
        <f>'Pressupost Arrencada TV'!N323</f>
        <v>0</v>
      </c>
      <c r="F323" s="250">
        <f>F285+F295+F311+F322</f>
        <v>0</v>
      </c>
      <c r="G323" s="250">
        <f>G285+G295+G311+G322</f>
        <v>0</v>
      </c>
      <c r="DL323" s="44" t="e">
        <f>(DL285+DL295+DL311+DL322)</f>
        <v>#REF!</v>
      </c>
    </row>
    <row r="324" spans="1:116" x14ac:dyDescent="0.25">
      <c r="A324" s="20"/>
      <c r="E324" s="42"/>
      <c r="F324" s="20"/>
      <c r="G324" s="20"/>
    </row>
    <row r="325" spans="1:116" ht="18.75" x14ac:dyDescent="0.3">
      <c r="A325" s="20"/>
      <c r="B325" s="54"/>
      <c r="C325" s="45" t="str">
        <f>'Pressupost Arrencada TV'!C325</f>
        <v>CAPÍTOL 06.- Escenografia</v>
      </c>
      <c r="D325" s="46"/>
      <c r="E325" s="42"/>
      <c r="F325" s="20"/>
      <c r="G325" s="20"/>
      <c r="DL325" s="46"/>
    </row>
    <row r="326" spans="1:116" x14ac:dyDescent="0.25">
      <c r="A326" s="20"/>
      <c r="B326" s="42" t="s">
        <v>0</v>
      </c>
      <c r="C326" s="9"/>
      <c r="D326" s="46"/>
      <c r="E326" s="42"/>
      <c r="F326" s="20"/>
      <c r="G326" s="20"/>
      <c r="DL326" s="46"/>
    </row>
    <row r="327" spans="1:116" x14ac:dyDescent="0.25">
      <c r="A327" s="20"/>
      <c r="B327" s="41" t="str">
        <f>'Pressupost Arrencada TV'!B327</f>
        <v>06.01.</v>
      </c>
      <c r="C327" s="34" t="str">
        <f>'Pressupost Arrencada TV'!C327</f>
        <v>Decorats</v>
      </c>
      <c r="D327" s="46"/>
      <c r="E327" s="42"/>
      <c r="F327" s="20"/>
      <c r="G327" s="20"/>
      <c r="DL327" s="46"/>
    </row>
    <row r="328" spans="1:116" x14ac:dyDescent="0.25">
      <c r="A328" s="34"/>
      <c r="B328" s="160" t="str">
        <f>'Pressupost Arrencada TV'!B328</f>
        <v>06.01.01.</v>
      </c>
      <c r="C328" s="241" t="str">
        <f>'Pressupost Arrencada TV'!C328</f>
        <v xml:space="preserve">Construcció de decorats </v>
      </c>
      <c r="D328" s="166">
        <f>'Pressupost Arrencada TV'!D328</f>
        <v>0</v>
      </c>
      <c r="E328" s="239">
        <f>'Pressupost Arrencada TV'!N328</f>
        <v>0</v>
      </c>
      <c r="F328" s="254"/>
      <c r="G328" s="252">
        <f t="shared" ref="G328:G334" si="23">F328-E328</f>
        <v>0</v>
      </c>
      <c r="DL328" s="39" t="e">
        <f>(IF(#REF!=0,1,#REF!)*IF(#REF!=0,1,#REF!)*#REF! )+#REF!*IF(#REF!=0,1,#REF!)*IF(#REF!=0,1,#REF!)</f>
        <v>#REF!</v>
      </c>
    </row>
    <row r="329" spans="1:116" x14ac:dyDescent="0.25">
      <c r="B329" s="184" t="str">
        <f>'Pressupost Arrencada TV'!B329</f>
        <v>06.01.02.</v>
      </c>
      <c r="C329" s="184" t="str">
        <f>'Pressupost Arrencada TV'!C329</f>
        <v xml:space="preserve">Muntatge decorats </v>
      </c>
      <c r="D329" s="159">
        <f>'Pressupost Arrencada TV'!D329</f>
        <v>0</v>
      </c>
      <c r="E329" s="239">
        <f>'Pressupost Arrencada TV'!N329</f>
        <v>0</v>
      </c>
      <c r="F329" s="255"/>
      <c r="G329" s="252">
        <f t="shared" si="23"/>
        <v>0</v>
      </c>
      <c r="DL329" s="39" t="e">
        <f>(IF(#REF!=0,1,#REF!)*IF(#REF!=0,1,#REF!)*#REF! )+#REF!*IF(#REF!=0,1,#REF!)*IF(#REF!=0,1,#REF!)</f>
        <v>#REF!</v>
      </c>
    </row>
    <row r="330" spans="1:116" x14ac:dyDescent="0.25">
      <c r="A330" s="34"/>
      <c r="B330" s="145" t="str">
        <f>'Pressupost Arrencada TV'!B330</f>
        <v>06.01.03.</v>
      </c>
      <c r="C330" s="145" t="str">
        <f>'Pressupost Arrencada TV'!C330</f>
        <v xml:space="preserve">Lloguer decorats </v>
      </c>
      <c r="D330" s="150">
        <f>'Pressupost Arrencada TV'!D330</f>
        <v>0</v>
      </c>
      <c r="E330" s="239">
        <f>'Pressupost Arrencada TV'!N330</f>
        <v>0</v>
      </c>
      <c r="F330" s="254"/>
      <c r="G330" s="252">
        <f t="shared" si="23"/>
        <v>0</v>
      </c>
      <c r="DL330" s="39" t="e">
        <f>(IF(#REF!=0,1,#REF!)*IF(#REF!=0,1,#REF!)*#REF! )+#REF!*IF(#REF!=0,1,#REF!)*IF(#REF!=0,1,#REF!)</f>
        <v>#REF!</v>
      </c>
    </row>
    <row r="331" spans="1:116" x14ac:dyDescent="0.25">
      <c r="A331" s="34"/>
      <c r="B331" s="184" t="str">
        <f>'Pressupost Arrencada TV'!B331</f>
        <v>06.01.04.</v>
      </c>
      <c r="C331" s="184" t="str">
        <f>'Pressupost Arrencada TV'!C331</f>
        <v xml:space="preserve">Lloguer d' interiors naturals </v>
      </c>
      <c r="D331" s="159">
        <f>'Pressupost Arrencada TV'!D331</f>
        <v>0</v>
      </c>
      <c r="E331" s="239">
        <f>'Pressupost Arrencada TV'!N331</f>
        <v>0</v>
      </c>
      <c r="F331" s="255"/>
      <c r="G331" s="252">
        <f t="shared" si="23"/>
        <v>0</v>
      </c>
      <c r="DL331" s="39" t="e">
        <f>(IF(#REF!=0,1,#REF!)*IF(#REF!=0,1,#REF!)*#REF! )+#REF!*IF(#REF!=0,1,#REF!)*IF(#REF!=0,1,#REF!)</f>
        <v>#REF!</v>
      </c>
    </row>
    <row r="332" spans="1:116" x14ac:dyDescent="0.25">
      <c r="A332" s="34"/>
      <c r="B332" s="145" t="str">
        <f>'Pressupost Arrencada TV'!B332</f>
        <v>06.01.05.</v>
      </c>
      <c r="C332" s="145" t="str">
        <f>'Pressupost Arrencada TV'!C332</f>
        <v>Materials de construcció</v>
      </c>
      <c r="D332" s="150">
        <f>'Pressupost Arrencada TV'!D332</f>
        <v>0</v>
      </c>
      <c r="E332" s="239">
        <f>'Pressupost Arrencada TV'!N332</f>
        <v>0</v>
      </c>
      <c r="F332" s="254"/>
      <c r="G332" s="252">
        <f t="shared" si="23"/>
        <v>0</v>
      </c>
      <c r="DL332" s="39" t="e">
        <f>(IF(#REF!=0,1,#REF!)*IF(#REF!=0,1,#REF!)*#REF! )+#REF!*IF(#REF!=0,1,#REF!)*IF(#REF!=0,1,#REF!)</f>
        <v>#REF!</v>
      </c>
    </row>
    <row r="333" spans="1:116" x14ac:dyDescent="0.25">
      <c r="A333" s="34"/>
      <c r="B333" s="184" t="str">
        <f>'Pressupost Arrencada TV'!B333</f>
        <v>06.01.06.</v>
      </c>
      <c r="C333" s="240">
        <f>'Pressupost Arrencada TV'!C333</f>
        <v>0</v>
      </c>
      <c r="D333" s="159">
        <f>'Pressupost Arrencada TV'!D333</f>
        <v>0</v>
      </c>
      <c r="E333" s="239">
        <f>'Pressupost Arrencada TV'!N333</f>
        <v>0</v>
      </c>
      <c r="F333" s="255"/>
      <c r="G333" s="252">
        <f t="shared" si="23"/>
        <v>0</v>
      </c>
      <c r="DL333" s="39" t="e">
        <f>(IF(#REF!=0,1,#REF!)*IF(#REF!=0,1,#REF!)*#REF! )+#REF!*IF(#REF!=0,1,#REF!)*IF(#REF!=0,1,#REF!)</f>
        <v>#REF!</v>
      </c>
    </row>
    <row r="334" spans="1:116" x14ac:dyDescent="0.25">
      <c r="A334" s="34"/>
      <c r="B334" s="145" t="str">
        <f>'Pressupost Arrencada TV'!B334</f>
        <v>06.01.07.</v>
      </c>
      <c r="C334" s="245">
        <f>'Pressupost Arrencada TV'!C334</f>
        <v>0</v>
      </c>
      <c r="D334" s="150">
        <f>'Pressupost Arrencada TV'!D334</f>
        <v>0</v>
      </c>
      <c r="E334" s="239">
        <f>'Pressupost Arrencada TV'!N334</f>
        <v>0</v>
      </c>
      <c r="F334" s="254"/>
      <c r="G334" s="252">
        <f t="shared" si="23"/>
        <v>0</v>
      </c>
      <c r="DL334" s="39" t="e">
        <f>(IF(#REF!=0,1,#REF!)*IF(#REF!=0,1,#REF!)*#REF! )+#REF!*IF(#REF!=0,1,#REF!)*IF(#REF!=0,1,#REF!)</f>
        <v>#REF!</v>
      </c>
    </row>
    <row r="335" spans="1:116" ht="15.75" thickBot="1" x14ac:dyDescent="0.3">
      <c r="A335" s="34"/>
      <c r="B335" s="48"/>
      <c r="C335" s="133" t="str">
        <f>"TOTAL " &amp;" " &amp; B327 &amp; " " &amp; (C327)</f>
        <v>TOTAL  06.01. Decorats</v>
      </c>
      <c r="D335" s="134"/>
      <c r="E335" s="136">
        <f>'Pressupost Arrencada TV'!N335</f>
        <v>0</v>
      </c>
      <c r="F335" s="136">
        <f>SUM(F328:F334)</f>
        <v>0</v>
      </c>
      <c r="G335" s="136">
        <f>SUM(G328:G334)</f>
        <v>0</v>
      </c>
      <c r="DL335" s="40" t="e">
        <f>SUM(DL328:DL334)</f>
        <v>#REF!</v>
      </c>
    </row>
    <row r="336" spans="1:116" x14ac:dyDescent="0.25">
      <c r="A336" s="20"/>
      <c r="B336" s="42" t="s">
        <v>0</v>
      </c>
      <c r="C336" s="50"/>
      <c r="D336" s="42"/>
      <c r="E336" s="42"/>
      <c r="F336" s="20"/>
      <c r="G336" s="20"/>
      <c r="DL336" s="51"/>
    </row>
    <row r="337" spans="1:116" x14ac:dyDescent="0.25">
      <c r="A337" s="20"/>
      <c r="B337" s="41" t="str">
        <f>'Pressupost Arrencada TV'!B337</f>
        <v>06.02.</v>
      </c>
      <c r="C337" s="34" t="str">
        <f>'Pressupost Arrencada TV'!C337</f>
        <v>Ambientació</v>
      </c>
      <c r="D337" s="46"/>
      <c r="E337" s="42"/>
      <c r="F337" s="20"/>
      <c r="G337" s="20"/>
      <c r="DL337" s="46"/>
    </row>
    <row r="338" spans="1:116" x14ac:dyDescent="0.25">
      <c r="A338" s="34"/>
      <c r="B338" s="160" t="str">
        <f>'Pressupost Arrencada TV'!B338</f>
        <v>06.02.01.</v>
      </c>
      <c r="C338" s="241" t="str">
        <f>'Pressupost Arrencada TV'!C338</f>
        <v>Compra mobiliari i atrezzo</v>
      </c>
      <c r="D338" s="166">
        <f>'Pressupost Arrencada TV'!D338</f>
        <v>0</v>
      </c>
      <c r="E338" s="239">
        <f>'Pressupost Arrencada TV'!N338</f>
        <v>0</v>
      </c>
      <c r="F338" s="254"/>
      <c r="G338" s="252">
        <f t="shared" ref="G338:G344" si="24">F338-E338</f>
        <v>0</v>
      </c>
      <c r="DL338" s="39" t="e">
        <f>(IF(#REF!=0,1,#REF!)*IF(#REF!=0,1,#REF!)*#REF! )+#REF!*IF(#REF!=0,1,#REF!)*IF(#REF!=0,1,#REF!)</f>
        <v>#REF!</v>
      </c>
    </row>
    <row r="339" spans="1:116" x14ac:dyDescent="0.25">
      <c r="B339" s="184" t="str">
        <f>'Pressupost Arrencada TV'!B339</f>
        <v>06.02.02.</v>
      </c>
      <c r="C339" s="184" t="str">
        <f>'Pressupost Arrencada TV'!C339</f>
        <v>Lloguer mobiliari i atrezzo</v>
      </c>
      <c r="D339" s="159">
        <f>'Pressupost Arrencada TV'!D339</f>
        <v>0</v>
      </c>
      <c r="E339" s="239">
        <f>'Pressupost Arrencada TV'!N339</f>
        <v>0</v>
      </c>
      <c r="F339" s="255"/>
      <c r="G339" s="252">
        <f t="shared" si="24"/>
        <v>0</v>
      </c>
      <c r="DL339" s="39" t="e">
        <f>(IF(#REF!=0,1,#REF!)*IF(#REF!=0,1,#REF!)*#REF! )+#REF!*IF(#REF!=0,1,#REF!)*IF(#REF!=0,1,#REF!)</f>
        <v>#REF!</v>
      </c>
    </row>
    <row r="340" spans="1:116" x14ac:dyDescent="0.25">
      <c r="A340" s="34"/>
      <c r="B340" s="145" t="str">
        <f>'Pressupost Arrencada TV'!B340</f>
        <v>06.02.03.</v>
      </c>
      <c r="C340" s="145" t="str">
        <f>'Pressupost Arrencada TV'!C340</f>
        <v xml:space="preserve">Vehicles en escena </v>
      </c>
      <c r="D340" s="150">
        <f>'Pressupost Arrencada TV'!D340</f>
        <v>0</v>
      </c>
      <c r="E340" s="239">
        <f>'Pressupost Arrencada TV'!N340</f>
        <v>0</v>
      </c>
      <c r="F340" s="254"/>
      <c r="G340" s="252">
        <f t="shared" si="24"/>
        <v>0</v>
      </c>
      <c r="DL340" s="39" t="e">
        <f>(IF(#REF!=0,1,#REF!)*IF(#REF!=0,1,#REF!)*#REF! )+#REF!*IF(#REF!=0,1,#REF!)*IF(#REF!=0,1,#REF!)</f>
        <v>#REF!</v>
      </c>
    </row>
    <row r="341" spans="1:116" x14ac:dyDescent="0.25">
      <c r="A341" s="34"/>
      <c r="B341" s="184" t="str">
        <f>'Pressupost Arrencada TV'!B341</f>
        <v>06.02.04.</v>
      </c>
      <c r="C341" s="184" t="str">
        <f>'Pressupost Arrencada TV'!C341</f>
        <v>Material fungible</v>
      </c>
      <c r="D341" s="159">
        <f>'Pressupost Arrencada TV'!D341</f>
        <v>0</v>
      </c>
      <c r="E341" s="239">
        <f>'Pressupost Arrencada TV'!N341</f>
        <v>0</v>
      </c>
      <c r="F341" s="255"/>
      <c r="G341" s="252">
        <f t="shared" si="24"/>
        <v>0</v>
      </c>
      <c r="DL341" s="39" t="e">
        <f>(IF(#REF!=0,1,#REF!)*IF(#REF!=0,1,#REF!)*#REF! )+#REF!*IF(#REF!=0,1,#REF!)*IF(#REF!=0,1,#REF!)</f>
        <v>#REF!</v>
      </c>
    </row>
    <row r="342" spans="1:116" x14ac:dyDescent="0.25">
      <c r="A342" s="34"/>
      <c r="B342" s="145" t="str">
        <f>'Pressupost Arrencada TV'!B342</f>
        <v>06.02.05.</v>
      </c>
      <c r="C342" s="246">
        <f>'Pressupost Arrencada TV'!C342</f>
        <v>0</v>
      </c>
      <c r="D342" s="150">
        <f>'Pressupost Arrencada TV'!D342</f>
        <v>0</v>
      </c>
      <c r="E342" s="239">
        <f>'Pressupost Arrencada TV'!N342</f>
        <v>0</v>
      </c>
      <c r="F342" s="254"/>
      <c r="G342" s="252">
        <f t="shared" si="24"/>
        <v>0</v>
      </c>
      <c r="DL342" s="39" t="e">
        <f>(IF(#REF!=0,1,#REF!)*IF(#REF!=0,1,#REF!)*#REF! )+#REF!*IF(#REF!=0,1,#REF!)*IF(#REF!=0,1,#REF!)</f>
        <v>#REF!</v>
      </c>
    </row>
    <row r="343" spans="1:116" x14ac:dyDescent="0.25">
      <c r="A343" s="34"/>
      <c r="B343" s="184" t="str">
        <f>'Pressupost Arrencada TV'!B343</f>
        <v>06.02.06.</v>
      </c>
      <c r="C343" s="246">
        <f>'Pressupost Arrencada TV'!C343</f>
        <v>0</v>
      </c>
      <c r="D343" s="159">
        <f>'Pressupost Arrencada TV'!D343</f>
        <v>0</v>
      </c>
      <c r="E343" s="239">
        <f>'Pressupost Arrencada TV'!N343</f>
        <v>0</v>
      </c>
      <c r="F343" s="255"/>
      <c r="G343" s="252">
        <f t="shared" si="24"/>
        <v>0</v>
      </c>
      <c r="DL343" s="39" t="e">
        <f>(IF(#REF!=0,1,#REF!)*IF(#REF!=0,1,#REF!)*#REF! )+#REF!*IF(#REF!=0,1,#REF!)*IF(#REF!=0,1,#REF!)</f>
        <v>#REF!</v>
      </c>
    </row>
    <row r="344" spans="1:116" x14ac:dyDescent="0.25">
      <c r="A344" s="34"/>
      <c r="B344" s="195" t="str">
        <f>'Pressupost Arrencada TV'!B344</f>
        <v>06.02.07.</v>
      </c>
      <c r="C344" s="246">
        <f>'Pressupost Arrencada TV'!C344</f>
        <v>0</v>
      </c>
      <c r="D344" s="182">
        <f>'Pressupost Arrencada TV'!D344</f>
        <v>0</v>
      </c>
      <c r="E344" s="239">
        <f>'Pressupost Arrencada TV'!N344</f>
        <v>0</v>
      </c>
      <c r="F344" s="254"/>
      <c r="G344" s="252">
        <f t="shared" si="24"/>
        <v>0</v>
      </c>
      <c r="DL344" s="39" t="e">
        <f>(IF(#REF!=0,1,#REF!)*IF(#REF!=0,1,#REF!)*#REF! )+#REF!*IF(#REF!=0,1,#REF!)*IF(#REF!=0,1,#REF!)</f>
        <v>#REF!</v>
      </c>
    </row>
    <row r="345" spans="1:116" ht="15.75" thickBot="1" x14ac:dyDescent="0.3">
      <c r="A345" s="34"/>
      <c r="B345" s="48"/>
      <c r="C345" s="133" t="str">
        <f>"TOTAL " &amp;" " &amp; B337 &amp; " " &amp; (C337)</f>
        <v>TOTAL  06.02. Ambientació</v>
      </c>
      <c r="D345" s="134"/>
      <c r="E345" s="136">
        <f>'Pressupost Arrencada TV'!N345</f>
        <v>0</v>
      </c>
      <c r="F345" s="136">
        <f>SUM(F338:F344)</f>
        <v>0</v>
      </c>
      <c r="G345" s="136">
        <f>SUM(G338:G344)</f>
        <v>0</v>
      </c>
      <c r="DL345" s="40" t="e">
        <f>SUM(DL338:DL344)</f>
        <v>#REF!</v>
      </c>
    </row>
    <row r="346" spans="1:116" x14ac:dyDescent="0.25">
      <c r="A346" s="34"/>
      <c r="B346" s="42" t="s">
        <v>0</v>
      </c>
      <c r="C346" s="50"/>
      <c r="D346" s="42"/>
      <c r="E346" s="42"/>
      <c r="F346" s="20"/>
      <c r="G346" s="20"/>
      <c r="DL346" s="51"/>
    </row>
    <row r="347" spans="1:116" x14ac:dyDescent="0.25">
      <c r="A347" s="20"/>
      <c r="B347" s="41" t="str">
        <f>'Pressupost Arrencada TV'!B347</f>
        <v>06.03.</v>
      </c>
      <c r="C347" s="34" t="str">
        <f>'Pressupost Arrencada TV'!C347</f>
        <v>Vestuari</v>
      </c>
      <c r="D347" s="46"/>
      <c r="E347" s="42"/>
      <c r="F347" s="20"/>
      <c r="G347" s="20"/>
      <c r="DL347" s="46"/>
    </row>
    <row r="348" spans="1:116" x14ac:dyDescent="0.25">
      <c r="A348" s="34"/>
      <c r="B348" s="160" t="str">
        <f>'Pressupost Arrencada TV'!B348</f>
        <v>06.03.01.</v>
      </c>
      <c r="C348" s="241" t="str">
        <f>'Pressupost Arrencada TV'!C348</f>
        <v>Compra vestuari</v>
      </c>
      <c r="D348" s="166">
        <f>'Pressupost Arrencada TV'!D348</f>
        <v>0</v>
      </c>
      <c r="E348" s="239">
        <f>'Pressupost Arrencada TV'!N348</f>
        <v>0</v>
      </c>
      <c r="F348" s="254"/>
      <c r="G348" s="252">
        <f>F348-E348</f>
        <v>0</v>
      </c>
      <c r="DL348" s="39" t="e">
        <f>(IF(#REF!=0,1,#REF!)*IF(#REF!=0,1,#REF!)*#REF! )+#REF!*IF(#REF!=0,1,#REF!)*IF(#REF!=0,1,#REF!)</f>
        <v>#REF!</v>
      </c>
    </row>
    <row r="349" spans="1:116" x14ac:dyDescent="0.25">
      <c r="B349" s="184" t="str">
        <f>'Pressupost Arrencada TV'!B349</f>
        <v>06.03.02.</v>
      </c>
      <c r="C349" s="184" t="str">
        <f>'Pressupost Arrencada TV'!C349</f>
        <v xml:space="preserve">Lloguer vestuari </v>
      </c>
      <c r="D349" s="159">
        <f>'Pressupost Arrencada TV'!D349</f>
        <v>0</v>
      </c>
      <c r="E349" s="239">
        <f>'Pressupost Arrencada TV'!N349</f>
        <v>0</v>
      </c>
      <c r="F349" s="255"/>
      <c r="G349" s="252">
        <f>F349-E349</f>
        <v>0</v>
      </c>
      <c r="DL349" s="39" t="e">
        <f>(IF(#REF!=0,1,#REF!)*IF(#REF!=0,1,#REF!)*#REF! )+#REF!*IF(#REF!=0,1,#REF!)*IF(#REF!=0,1,#REF!)</f>
        <v>#REF!</v>
      </c>
    </row>
    <row r="350" spans="1:116" x14ac:dyDescent="0.25">
      <c r="A350" s="34"/>
      <c r="B350" s="145" t="str">
        <f>'Pressupost Arrencada TV'!B350</f>
        <v>06.03.03.</v>
      </c>
      <c r="C350" s="145" t="str">
        <f>'Pressupost Arrencada TV'!C350</f>
        <v>Bugaderia</v>
      </c>
      <c r="D350" s="150">
        <f>'Pressupost Arrencada TV'!D350</f>
        <v>0</v>
      </c>
      <c r="E350" s="239">
        <f>'Pressupost Arrencada TV'!N350</f>
        <v>0</v>
      </c>
      <c r="F350" s="254"/>
      <c r="G350" s="252">
        <f>F350-E350</f>
        <v>0</v>
      </c>
      <c r="DL350" s="39" t="e">
        <f>(IF(#REF!=0,1,#REF!)*IF(#REF!=0,1,#REF!)*#REF! )+#REF!*IF(#REF!=0,1,#REF!)*IF(#REF!=0,1,#REF!)</f>
        <v>#REF!</v>
      </c>
    </row>
    <row r="351" spans="1:116" x14ac:dyDescent="0.25">
      <c r="A351" s="34"/>
      <c r="B351" s="184" t="str">
        <f>'Pressupost Arrencada TV'!B351</f>
        <v>06.03.04.</v>
      </c>
      <c r="C351" s="240">
        <f>'Pressupost Arrencada TV'!C351</f>
        <v>0</v>
      </c>
      <c r="D351" s="159">
        <f>'Pressupost Arrencada TV'!D351</f>
        <v>0</v>
      </c>
      <c r="E351" s="239">
        <f>'Pressupost Arrencada TV'!N351</f>
        <v>0</v>
      </c>
      <c r="F351" s="255"/>
      <c r="G351" s="252">
        <f>F351-E351</f>
        <v>0</v>
      </c>
      <c r="DL351" s="39" t="e">
        <f>(IF(#REF!=0,1,#REF!)*IF(#REF!=0,1,#REF!)*#REF! )+#REF!*IF(#REF!=0,1,#REF!)*IF(#REF!=0,1,#REF!)</f>
        <v>#REF!</v>
      </c>
    </row>
    <row r="352" spans="1:116" x14ac:dyDescent="0.25">
      <c r="A352" s="34"/>
      <c r="B352" s="145" t="str">
        <f>'Pressupost Arrencada TV'!B352</f>
        <v>06.03.05.</v>
      </c>
      <c r="C352" s="246">
        <f>'Pressupost Arrencada TV'!C352</f>
        <v>0</v>
      </c>
      <c r="D352" s="150">
        <f>'Pressupost Arrencada TV'!D352</f>
        <v>0</v>
      </c>
      <c r="E352" s="239">
        <f>'Pressupost Arrencada TV'!N352</f>
        <v>0</v>
      </c>
      <c r="F352" s="254"/>
      <c r="G352" s="252">
        <f>F352-E352</f>
        <v>0</v>
      </c>
      <c r="DL352" s="39" t="e">
        <f>(IF(#REF!=0,1,#REF!)*IF(#REF!=0,1,#REF!)*#REF! )+#REF!*IF(#REF!=0,1,#REF!)*IF(#REF!=0,1,#REF!)</f>
        <v>#REF!</v>
      </c>
    </row>
    <row r="353" spans="1:116" ht="15.75" thickBot="1" x14ac:dyDescent="0.3">
      <c r="A353" s="34"/>
      <c r="B353" s="48"/>
      <c r="C353" s="133" t="str">
        <f>"TOTAL " &amp;" " &amp; B347 &amp; " " &amp; (C347)</f>
        <v>TOTAL  06.03. Vestuari</v>
      </c>
      <c r="D353" s="134"/>
      <c r="E353" s="136">
        <f>'Pressupost Arrencada TV'!N353</f>
        <v>0</v>
      </c>
      <c r="F353" s="136">
        <f>SUM(F348:F352)</f>
        <v>0</v>
      </c>
      <c r="G353" s="136">
        <f>SUM(G348:G352)</f>
        <v>0</v>
      </c>
      <c r="DL353" s="40" t="e">
        <f>SUM(DL348:DL352)</f>
        <v>#REF!</v>
      </c>
    </row>
    <row r="354" spans="1:116" x14ac:dyDescent="0.25">
      <c r="A354" s="34"/>
      <c r="B354" s="42" t="s">
        <v>0</v>
      </c>
      <c r="C354" s="50"/>
      <c r="D354" s="42"/>
      <c r="E354" s="42"/>
      <c r="F354" s="20"/>
      <c r="G354" s="20"/>
      <c r="DL354" s="51"/>
    </row>
    <row r="355" spans="1:116" x14ac:dyDescent="0.25">
      <c r="A355" s="20"/>
      <c r="B355" s="41" t="str">
        <f>'Pressupost Arrencada TV'!B355</f>
        <v>06.04.</v>
      </c>
      <c r="C355" s="34" t="str">
        <f>'Pressupost Arrencada TV'!C355</f>
        <v>Material de perruqueria i maquillatge</v>
      </c>
      <c r="D355" s="46"/>
      <c r="E355" s="42"/>
      <c r="F355" s="20"/>
      <c r="G355" s="20"/>
      <c r="DL355" s="46"/>
    </row>
    <row r="356" spans="1:116" x14ac:dyDescent="0.25">
      <c r="A356" s="34"/>
      <c r="B356" s="160" t="str">
        <f>'Pressupost Arrencada TV'!B356</f>
        <v>06.04.01.</v>
      </c>
      <c r="C356" s="241" t="str">
        <f>'Pressupost Arrencada TV'!C356</f>
        <v xml:space="preserve">Material perruqueria </v>
      </c>
      <c r="D356" s="166">
        <f>'Pressupost Arrencada TV'!D356</f>
        <v>0</v>
      </c>
      <c r="E356" s="239">
        <f>'Pressupost Arrencada TV'!N356</f>
        <v>0</v>
      </c>
      <c r="F356" s="254"/>
      <c r="G356" s="252">
        <f>F356-E356</f>
        <v>0</v>
      </c>
      <c r="DL356" s="39" t="e">
        <f>(IF(#REF!=0,1,#REF!)*IF(#REF!=0,1,#REF!)*#REF! )+#REF!*IF(#REF!=0,1,#REF!)*IF(#REF!=0,1,#REF!)</f>
        <v>#REF!</v>
      </c>
    </row>
    <row r="357" spans="1:116" x14ac:dyDescent="0.25">
      <c r="B357" s="184" t="str">
        <f>'Pressupost Arrencada TV'!B357</f>
        <v>06.04.02.</v>
      </c>
      <c r="C357" s="184" t="str">
        <f>'Pressupost Arrencada TV'!C357</f>
        <v xml:space="preserve">Material maquillatge </v>
      </c>
      <c r="D357" s="159">
        <f>'Pressupost Arrencada TV'!D357</f>
        <v>0</v>
      </c>
      <c r="E357" s="239">
        <f>'Pressupost Arrencada TV'!N357</f>
        <v>0</v>
      </c>
      <c r="F357" s="255"/>
      <c r="G357" s="252">
        <f>F357-E357</f>
        <v>0</v>
      </c>
      <c r="DL357" s="39" t="e">
        <f>(IF(#REF!=0,1,#REF!)*IF(#REF!=0,1,#REF!)*#REF! )+#REF!*IF(#REF!=0,1,#REF!)*IF(#REF!=0,1,#REF!)</f>
        <v>#REF!</v>
      </c>
    </row>
    <row r="358" spans="1:116" x14ac:dyDescent="0.25">
      <c r="A358" s="34"/>
      <c r="B358" s="145" t="str">
        <f>'Pressupost Arrencada TV'!B358</f>
        <v>06.04.03.</v>
      </c>
      <c r="C358" s="246">
        <f>'Pressupost Arrencada TV'!C358</f>
        <v>0</v>
      </c>
      <c r="D358" s="150">
        <f>'Pressupost Arrencada TV'!D358</f>
        <v>0</v>
      </c>
      <c r="E358" s="239">
        <f>'Pressupost Arrencada TV'!N358</f>
        <v>0</v>
      </c>
      <c r="F358" s="254"/>
      <c r="G358" s="252">
        <f>F358-E358</f>
        <v>0</v>
      </c>
      <c r="DL358" s="39" t="e">
        <f>(IF(#REF!=0,1,#REF!)*IF(#REF!=0,1,#REF!)*#REF! )+#REF!*IF(#REF!=0,1,#REF!)*IF(#REF!=0,1,#REF!)</f>
        <v>#REF!</v>
      </c>
    </row>
    <row r="359" spans="1:116" x14ac:dyDescent="0.25">
      <c r="A359" s="34"/>
      <c r="B359" s="184" t="str">
        <f>'Pressupost Arrencada TV'!B359</f>
        <v>06.04.04.</v>
      </c>
      <c r="C359" s="246">
        <f>'Pressupost Arrencada TV'!C359</f>
        <v>0</v>
      </c>
      <c r="D359" s="159">
        <f>'Pressupost Arrencada TV'!D359</f>
        <v>0</v>
      </c>
      <c r="E359" s="239">
        <f>'Pressupost Arrencada TV'!N359</f>
        <v>0</v>
      </c>
      <c r="F359" s="255"/>
      <c r="G359" s="252">
        <f>F359-E359</f>
        <v>0</v>
      </c>
      <c r="DL359" s="39" t="e">
        <f>(IF(#REF!=0,1,#REF!)*IF(#REF!=0,1,#REF!)*#REF! )+#REF!*IF(#REF!=0,1,#REF!)*IF(#REF!=0,1,#REF!)</f>
        <v>#REF!</v>
      </c>
    </row>
    <row r="360" spans="1:116" ht="15.75" thickBot="1" x14ac:dyDescent="0.3">
      <c r="A360" s="34"/>
      <c r="B360" s="49"/>
      <c r="C360" s="133" t="str">
        <f>"TOTAL " &amp;" " &amp; B355 &amp; " " &amp; (C355)</f>
        <v>TOTAL  06.04. Material de perruqueria i maquillatge</v>
      </c>
      <c r="D360" s="134"/>
      <c r="E360" s="136">
        <f>'Pressupost Arrencada TV'!N360</f>
        <v>0</v>
      </c>
      <c r="F360" s="136">
        <f>SUM(F356:F359)</f>
        <v>0</v>
      </c>
      <c r="G360" s="136">
        <f>SUM(G356:G359)</f>
        <v>0</v>
      </c>
      <c r="DL360" s="40" t="e">
        <f>SUM(DL356:DL359)</f>
        <v>#REF!</v>
      </c>
    </row>
    <row r="361" spans="1:116" x14ac:dyDescent="0.25">
      <c r="A361" s="34"/>
      <c r="B361" s="49"/>
      <c r="C361" s="68" t="str">
        <f>"TOTAL" &amp; " " &amp;C325</f>
        <v>TOTAL CAPÍTOL 06.- Escenografia</v>
      </c>
      <c r="D361" s="69"/>
      <c r="E361" s="250">
        <f>'Pressupost Arrencada TV'!N361</f>
        <v>0</v>
      </c>
      <c r="F361" s="250">
        <f>F335+F345+F353+F360</f>
        <v>0</v>
      </c>
      <c r="G361" s="250">
        <f>G335+G345+G353+G360</f>
        <v>0</v>
      </c>
      <c r="DL361" s="44" t="e">
        <f>(DL335+DL345+DL353+DL360)</f>
        <v>#REF!</v>
      </c>
    </row>
    <row r="362" spans="1:116" x14ac:dyDescent="0.25">
      <c r="A362" s="34"/>
      <c r="E362" s="42"/>
      <c r="F362" s="20"/>
      <c r="G362" s="20"/>
    </row>
    <row r="363" spans="1:116" ht="18.75" x14ac:dyDescent="0.3">
      <c r="A363" s="20"/>
      <c r="B363" s="55"/>
      <c r="C363" s="45" t="str">
        <f>'Pressupost Arrencada TV'!C363</f>
        <v>CAPÍTOL 07.- Estudis rodatge/sonorització</v>
      </c>
      <c r="D363" s="46"/>
      <c r="E363" s="42"/>
      <c r="F363" s="20"/>
      <c r="G363" s="20"/>
    </row>
    <row r="364" spans="1:116" x14ac:dyDescent="0.25">
      <c r="A364" s="20"/>
      <c r="B364" s="42" t="s">
        <v>0</v>
      </c>
      <c r="C364" s="53"/>
      <c r="E364" s="42"/>
      <c r="F364" s="20"/>
      <c r="G364" s="20"/>
    </row>
    <row r="365" spans="1:116" x14ac:dyDescent="0.25">
      <c r="A365" s="20"/>
      <c r="B365" s="41" t="str">
        <f>'Pressupost Arrencada TV'!B365</f>
        <v>07.01.</v>
      </c>
      <c r="C365" s="34" t="str">
        <f>'Pressupost Arrencada TV'!C365</f>
        <v>Platós</v>
      </c>
      <c r="E365" s="42"/>
      <c r="F365" s="20"/>
      <c r="G365" s="20"/>
    </row>
    <row r="366" spans="1:116" x14ac:dyDescent="0.25">
      <c r="A366" s="34"/>
      <c r="B366" s="160" t="str">
        <f>'Pressupost Arrencada TV'!B366</f>
        <v>07.01.01.</v>
      </c>
      <c r="C366" s="241" t="str">
        <f>'Pressupost Arrencada TV'!C366</f>
        <v>Lloguer de platós</v>
      </c>
      <c r="D366" s="166">
        <f>'Pressupost Arrencada TV'!D366</f>
        <v>0</v>
      </c>
      <c r="E366" s="239">
        <f>'Pressupost Arrencada TV'!N366</f>
        <v>0</v>
      </c>
      <c r="F366" s="254"/>
      <c r="G366" s="252">
        <f t="shared" ref="G366:G372" si="25">F366-E366</f>
        <v>0</v>
      </c>
      <c r="DL366" s="39" t="e">
        <f>(IF(#REF!=0,1,#REF!)*IF(#REF!=0,1,#REF!)*#REF! )+#REF!*IF(#REF!=0,1,#REF!)*IF(#REF!=0,1,#REF!)</f>
        <v>#REF!</v>
      </c>
    </row>
    <row r="367" spans="1:116" x14ac:dyDescent="0.25">
      <c r="B367" s="198" t="str">
        <f>'Pressupost Arrencada TV'!B367</f>
        <v>07.01.02.</v>
      </c>
      <c r="C367" s="198" t="str">
        <f>'Pressupost Arrencada TV'!C367</f>
        <v>Rodatge en exteriors</v>
      </c>
      <c r="D367" s="159">
        <f>'Pressupost Arrencada TV'!D367</f>
        <v>0</v>
      </c>
      <c r="E367" s="239">
        <f>'Pressupost Arrencada TV'!N367</f>
        <v>0</v>
      </c>
      <c r="F367" s="255"/>
      <c r="G367" s="252">
        <f t="shared" si="25"/>
        <v>0</v>
      </c>
      <c r="DL367" s="39" t="e">
        <f>(IF(#REF!=0,1,#REF!)*IF(#REF!=0,1,#REF!)*#REF! )+#REF!*IF(#REF!=0,1,#REF!)*IF(#REF!=0,1,#REF!)</f>
        <v>#REF!</v>
      </c>
    </row>
    <row r="368" spans="1:116" x14ac:dyDescent="0.25">
      <c r="A368" s="34"/>
      <c r="B368" s="145" t="str">
        <f>'Pressupost Arrencada TV'!B368</f>
        <v>07.01.03.</v>
      </c>
      <c r="C368" s="145" t="str">
        <f>'Pressupost Arrencada TV'!C368</f>
        <v xml:space="preserve">Flux elèctric de l'estudi </v>
      </c>
      <c r="D368" s="150">
        <f>'Pressupost Arrencada TV'!D368</f>
        <v>0</v>
      </c>
      <c r="E368" s="239">
        <f>'Pressupost Arrencada TV'!N368</f>
        <v>0</v>
      </c>
      <c r="F368" s="254"/>
      <c r="G368" s="252">
        <f t="shared" si="25"/>
        <v>0</v>
      </c>
      <c r="DL368" s="39" t="e">
        <f>(IF(#REF!=0,1,#REF!)*IF(#REF!=0,1,#REF!)*#REF! )+#REF!*IF(#REF!=0,1,#REF!)*IF(#REF!=0,1,#REF!)</f>
        <v>#REF!</v>
      </c>
    </row>
    <row r="369" spans="1:116" x14ac:dyDescent="0.25">
      <c r="A369" s="34"/>
      <c r="B369" s="198" t="str">
        <f>'Pressupost Arrencada TV'!B369</f>
        <v>07.01.04.</v>
      </c>
      <c r="C369" s="198" t="str">
        <f>'Pressupost Arrencada TV'!C369</f>
        <v>Lloguer unitats mòbils</v>
      </c>
      <c r="D369" s="159">
        <f>'Pressupost Arrencada TV'!D369</f>
        <v>0</v>
      </c>
      <c r="E369" s="239">
        <f>'Pressupost Arrencada TV'!N369</f>
        <v>0</v>
      </c>
      <c r="F369" s="255"/>
      <c r="G369" s="252">
        <f t="shared" si="25"/>
        <v>0</v>
      </c>
      <c r="DL369" s="39" t="e">
        <f>(IF(#REF!=0,1,#REF!)*IF(#REF!=0,1,#REF!)*#REF! )+#REF!*IF(#REF!=0,1,#REF!)*IF(#REF!=0,1,#REF!)</f>
        <v>#REF!</v>
      </c>
    </row>
    <row r="370" spans="1:116" x14ac:dyDescent="0.25">
      <c r="A370" s="34"/>
      <c r="B370" s="145" t="str">
        <f>'Pressupost Arrencada TV'!B370</f>
        <v>07.01.05.</v>
      </c>
      <c r="C370" s="145" t="str">
        <f>'Pressupost Arrencada TV'!C370</f>
        <v xml:space="preserve">Instal·lacions complementàries </v>
      </c>
      <c r="D370" s="150">
        <f>'Pressupost Arrencada TV'!D370</f>
        <v>0</v>
      </c>
      <c r="E370" s="239">
        <f>'Pressupost Arrencada TV'!N370</f>
        <v>0</v>
      </c>
      <c r="F370" s="254"/>
      <c r="G370" s="252">
        <f t="shared" si="25"/>
        <v>0</v>
      </c>
      <c r="DL370" s="39" t="e">
        <f>(IF(#REF!=0,1,#REF!)*IF(#REF!=0,1,#REF!)*#REF! )+#REF!*IF(#REF!=0,1,#REF!)*IF(#REF!=0,1,#REF!)</f>
        <v>#REF!</v>
      </c>
    </row>
    <row r="371" spans="1:116" x14ac:dyDescent="0.25">
      <c r="A371" s="34"/>
      <c r="B371" s="198" t="str">
        <f>'Pressupost Arrencada TV'!B371</f>
        <v>07.01.06.</v>
      </c>
      <c r="C371" s="247">
        <f>'Pressupost Arrencada TV'!C371</f>
        <v>0</v>
      </c>
      <c r="D371" s="159">
        <f>'Pressupost Arrencada TV'!D371</f>
        <v>0</v>
      </c>
      <c r="E371" s="239">
        <f>'Pressupost Arrencada TV'!N371</f>
        <v>0</v>
      </c>
      <c r="F371" s="255"/>
      <c r="G371" s="252">
        <f t="shared" si="25"/>
        <v>0</v>
      </c>
      <c r="DL371" s="39" t="e">
        <f>(IF(#REF!=0,1,#REF!)*IF(#REF!=0,1,#REF!)*#REF! )+#REF!*IF(#REF!=0,1,#REF!)*IF(#REF!=0,1,#REF!)</f>
        <v>#REF!</v>
      </c>
    </row>
    <row r="372" spans="1:116" x14ac:dyDescent="0.25">
      <c r="A372" s="34"/>
      <c r="B372" s="145" t="str">
        <f>'Pressupost Arrencada TV'!B372</f>
        <v>07.01.07.</v>
      </c>
      <c r="C372" s="247">
        <f>'Pressupost Arrencada TV'!C372</f>
        <v>0</v>
      </c>
      <c r="D372" s="150">
        <f>'Pressupost Arrencada TV'!D372</f>
        <v>0</v>
      </c>
      <c r="E372" s="239">
        <f>'Pressupost Arrencada TV'!N372</f>
        <v>0</v>
      </c>
      <c r="F372" s="254"/>
      <c r="G372" s="252">
        <f t="shared" si="25"/>
        <v>0</v>
      </c>
      <c r="DL372" s="39" t="e">
        <f>(IF(#REF!=0,1,#REF!)*IF(#REF!=0,1,#REF!)*#REF! )+#REF!*IF(#REF!=0,1,#REF!)*IF(#REF!=0,1,#REF!)</f>
        <v>#REF!</v>
      </c>
    </row>
    <row r="373" spans="1:116" ht="15.75" thickBot="1" x14ac:dyDescent="0.3">
      <c r="A373" s="34"/>
      <c r="B373" s="48"/>
      <c r="C373" s="133" t="str">
        <f>"TOTAL " &amp;" " &amp; B365 &amp; " " &amp; (C365)</f>
        <v>TOTAL  07.01. Platós</v>
      </c>
      <c r="D373" s="134"/>
      <c r="E373" s="136">
        <f>'Pressupost Arrencada TV'!N373</f>
        <v>0</v>
      </c>
      <c r="F373" s="136">
        <f>SUM(F366:F372)</f>
        <v>0</v>
      </c>
      <c r="G373" s="136">
        <f>SUM(G366:G372)</f>
        <v>0</v>
      </c>
      <c r="DL373" s="40" t="e">
        <f>SUM(DL366:DL372)</f>
        <v>#REF!</v>
      </c>
    </row>
    <row r="374" spans="1:116" x14ac:dyDescent="0.25">
      <c r="A374" s="20"/>
      <c r="B374" s="42" t="s">
        <v>0</v>
      </c>
      <c r="C374" s="50"/>
      <c r="D374" s="42"/>
      <c r="E374" s="42"/>
      <c r="F374" s="20"/>
      <c r="G374" s="20"/>
      <c r="DL374" s="51"/>
    </row>
    <row r="375" spans="1:116" x14ac:dyDescent="0.25">
      <c r="A375" s="20"/>
      <c r="B375" s="41" t="str">
        <f>'Pressupost Arrencada TV'!B375</f>
        <v>07.02.</v>
      </c>
      <c r="C375" s="34" t="str">
        <f>'Pressupost Arrencada TV'!C375</f>
        <v>Muntatge i sonorització</v>
      </c>
      <c r="E375" s="42"/>
      <c r="F375" s="20"/>
      <c r="G375" s="20"/>
    </row>
    <row r="376" spans="1:116" x14ac:dyDescent="0.25">
      <c r="A376" s="34"/>
      <c r="B376" s="160" t="str">
        <f>'Pressupost Arrencada TV'!B376</f>
        <v>07.02.01.</v>
      </c>
      <c r="C376" s="241" t="str">
        <f>'Pressupost Arrencada TV'!C376</f>
        <v xml:space="preserve">Sala de muntatge </v>
      </c>
      <c r="D376" s="166">
        <f>'Pressupost Arrencada TV'!D376</f>
        <v>0</v>
      </c>
      <c r="E376" s="239">
        <f>'Pressupost Arrencada TV'!N376</f>
        <v>0</v>
      </c>
      <c r="F376" s="254"/>
      <c r="G376" s="252">
        <f t="shared" ref="G376:G382" si="26">F376-E376</f>
        <v>0</v>
      </c>
      <c r="DL376" s="39" t="e">
        <f>(IF(#REF!=0,1,#REF!)*IF(#REF!=0,1,#REF!)*#REF! )+#REF!*IF(#REF!=0,1,#REF!)*IF(#REF!=0,1,#REF!)</f>
        <v>#REF!</v>
      </c>
    </row>
    <row r="377" spans="1:116" x14ac:dyDescent="0.25">
      <c r="B377" s="198" t="str">
        <f>'Pressupost Arrencada TV'!B377</f>
        <v>07.02.02.</v>
      </c>
      <c r="C377" s="198" t="str">
        <f>'Pressupost Arrencada TV'!C377</f>
        <v>Sala de doblatge / cabina</v>
      </c>
      <c r="D377" s="159">
        <f>'Pressupost Arrencada TV'!D377</f>
        <v>0</v>
      </c>
      <c r="E377" s="239">
        <f>'Pressupost Arrencada TV'!N377</f>
        <v>0</v>
      </c>
      <c r="F377" s="255"/>
      <c r="G377" s="252">
        <f t="shared" si="26"/>
        <v>0</v>
      </c>
      <c r="DL377" s="39" t="e">
        <f>(IF(#REF!=0,1,#REF!)*IF(#REF!=0,1,#REF!)*#REF! )+#REF!*IF(#REF!=0,1,#REF!)*IF(#REF!=0,1,#REF!)</f>
        <v>#REF!</v>
      </c>
    </row>
    <row r="378" spans="1:116" x14ac:dyDescent="0.25">
      <c r="A378" s="34"/>
      <c r="B378" s="145" t="str">
        <f>'Pressupost Arrencada TV'!B378</f>
        <v>07.02.03.</v>
      </c>
      <c r="C378" s="145" t="str">
        <f>'Pressupost Arrencada TV'!C378</f>
        <v>Sala de post-producció àudio</v>
      </c>
      <c r="D378" s="150">
        <f>'Pressupost Arrencada TV'!D378</f>
        <v>0</v>
      </c>
      <c r="E378" s="239">
        <f>'Pressupost Arrencada TV'!N378</f>
        <v>0</v>
      </c>
      <c r="F378" s="254"/>
      <c r="G378" s="252">
        <f t="shared" si="26"/>
        <v>0</v>
      </c>
      <c r="DL378" s="39" t="e">
        <f>(IF(#REF!=0,1,#REF!)*IF(#REF!=0,1,#REF!)*#REF! )+#REF!*IF(#REF!=0,1,#REF!)*IF(#REF!=0,1,#REF!)</f>
        <v>#REF!</v>
      </c>
    </row>
    <row r="379" spans="1:116" x14ac:dyDescent="0.25">
      <c r="A379" s="34"/>
      <c r="B379" s="198" t="str">
        <f>'Pressupost Arrencada TV'!B379</f>
        <v>07.02.04.</v>
      </c>
      <c r="C379" s="198" t="str">
        <f>'Pressupost Arrencada TV'!C379</f>
        <v>Sala etalonatge</v>
      </c>
      <c r="D379" s="159">
        <f>'Pressupost Arrencada TV'!D379</f>
        <v>0</v>
      </c>
      <c r="E379" s="239">
        <f>'Pressupost Arrencada TV'!N379</f>
        <v>0</v>
      </c>
      <c r="F379" s="255"/>
      <c r="G379" s="252">
        <f t="shared" si="26"/>
        <v>0</v>
      </c>
      <c r="DL379" s="39" t="e">
        <f>(IF(#REF!=0,1,#REF!)*IF(#REF!=0,1,#REF!)*#REF! )+#REF!*IF(#REF!=0,1,#REF!)*IF(#REF!=0,1,#REF!)</f>
        <v>#REF!</v>
      </c>
    </row>
    <row r="380" spans="1:116" x14ac:dyDescent="0.25">
      <c r="A380" s="34"/>
      <c r="B380" s="145" t="str">
        <f>'Pressupost Arrencada TV'!B380</f>
        <v>07.02.05.</v>
      </c>
      <c r="C380" s="247">
        <f>'Pressupost Arrencada TV'!C380</f>
        <v>0</v>
      </c>
      <c r="D380" s="150">
        <f>'Pressupost Arrencada TV'!D380</f>
        <v>0</v>
      </c>
      <c r="E380" s="239">
        <f>'Pressupost Arrencada TV'!N380</f>
        <v>0</v>
      </c>
      <c r="F380" s="254"/>
      <c r="G380" s="252">
        <f t="shared" si="26"/>
        <v>0</v>
      </c>
      <c r="DL380" s="39" t="e">
        <f>(IF(#REF!=0,1,#REF!)*IF(#REF!=0,1,#REF!)*#REF! )+#REF!*IF(#REF!=0,1,#REF!)*IF(#REF!=0,1,#REF!)</f>
        <v>#REF!</v>
      </c>
    </row>
    <row r="381" spans="1:116" x14ac:dyDescent="0.25">
      <c r="A381" s="34"/>
      <c r="B381" s="198" t="str">
        <f>'Pressupost Arrencada TV'!B381</f>
        <v>07.02.06.</v>
      </c>
      <c r="C381" s="247">
        <f>'Pressupost Arrencada TV'!C381</f>
        <v>0</v>
      </c>
      <c r="D381" s="159">
        <f>'Pressupost Arrencada TV'!D381</f>
        <v>0</v>
      </c>
      <c r="E381" s="239">
        <f>'Pressupost Arrencada TV'!N381</f>
        <v>0</v>
      </c>
      <c r="F381" s="255"/>
      <c r="G381" s="252">
        <f t="shared" si="26"/>
        <v>0</v>
      </c>
      <c r="DL381" s="39" t="e">
        <f>(IF(#REF!=0,1,#REF!)*IF(#REF!=0,1,#REF!)*#REF! )+#REF!*IF(#REF!=0,1,#REF!)*IF(#REF!=0,1,#REF!)</f>
        <v>#REF!</v>
      </c>
    </row>
    <row r="382" spans="1:116" x14ac:dyDescent="0.25">
      <c r="A382" s="34"/>
      <c r="B382" s="195" t="str">
        <f>'Pressupost Arrencada TV'!B382</f>
        <v>07.02.07.</v>
      </c>
      <c r="C382" s="247">
        <f>'Pressupost Arrencada TV'!C382</f>
        <v>0</v>
      </c>
      <c r="D382" s="182">
        <f>'Pressupost Arrencada TV'!D382</f>
        <v>0</v>
      </c>
      <c r="E382" s="239">
        <f>'Pressupost Arrencada TV'!N382</f>
        <v>0</v>
      </c>
      <c r="F382" s="254"/>
      <c r="G382" s="252">
        <f t="shared" si="26"/>
        <v>0</v>
      </c>
      <c r="DL382" s="39" t="e">
        <f>(IF(#REF!=0,1,#REF!)*IF(#REF!=0,1,#REF!)*#REF! )+#REF!*IF(#REF!=0,1,#REF!)*IF(#REF!=0,1,#REF!)</f>
        <v>#REF!</v>
      </c>
    </row>
    <row r="383" spans="1:116" ht="15.75" thickBot="1" x14ac:dyDescent="0.3">
      <c r="A383" s="34"/>
      <c r="B383" s="48"/>
      <c r="C383" s="133" t="str">
        <f>"TOTAL " &amp;" " &amp; B375 &amp; " " &amp; (C375)</f>
        <v>TOTAL  07.02. Muntatge i sonorització</v>
      </c>
      <c r="D383" s="134"/>
      <c r="E383" s="136">
        <f>'Pressupost Arrencada TV'!N383</f>
        <v>0</v>
      </c>
      <c r="F383" s="136">
        <f>SUM(F376:F382)</f>
        <v>0</v>
      </c>
      <c r="G383" s="136">
        <f>SUM(G376:G382)</f>
        <v>0</v>
      </c>
      <c r="DL383" s="40" t="e">
        <f>SUM(DL376:DL382)</f>
        <v>#REF!</v>
      </c>
    </row>
    <row r="384" spans="1:116" x14ac:dyDescent="0.25">
      <c r="A384" s="20"/>
      <c r="B384" s="49"/>
      <c r="C384" s="68" t="str">
        <f>"TOTAL" &amp; " " &amp;C363</f>
        <v>TOTAL CAPÍTOL 07.- Estudis rodatge/sonorització</v>
      </c>
      <c r="D384" s="69"/>
      <c r="E384" s="250">
        <f>'Pressupost Arrencada TV'!N384</f>
        <v>0</v>
      </c>
      <c r="F384" s="250">
        <f>F373+F383</f>
        <v>0</v>
      </c>
      <c r="G384" s="250">
        <f>G373+G383</f>
        <v>0</v>
      </c>
      <c r="DL384" s="44" t="e">
        <f>(DL373+DL383)</f>
        <v>#REF!</v>
      </c>
    </row>
    <row r="385" spans="1:116" x14ac:dyDescent="0.25">
      <c r="A385" s="34"/>
      <c r="E385" s="42"/>
      <c r="F385" s="20"/>
      <c r="G385" s="20"/>
    </row>
    <row r="386" spans="1:116" ht="18.75" x14ac:dyDescent="0.3">
      <c r="A386" s="20"/>
      <c r="B386" s="54"/>
      <c r="C386" s="45" t="str">
        <f>'Pressupost Arrencada TV'!C386</f>
        <v>CAPÍTOL 08.- Despeses de producció</v>
      </c>
      <c r="D386" s="46"/>
      <c r="E386" s="42"/>
      <c r="F386" s="20"/>
      <c r="G386" s="20"/>
    </row>
    <row r="387" spans="1:116" x14ac:dyDescent="0.25">
      <c r="A387" s="20"/>
      <c r="B387" s="42" t="s">
        <v>0</v>
      </c>
      <c r="C387" s="9"/>
      <c r="E387" s="42"/>
      <c r="F387" s="20"/>
      <c r="G387" s="20"/>
    </row>
    <row r="388" spans="1:116" x14ac:dyDescent="0.25">
      <c r="A388" s="20"/>
      <c r="B388" s="41" t="str">
        <f>'Pressupost Arrencada TV'!B388</f>
        <v>08.01.</v>
      </c>
      <c r="C388" s="34" t="str">
        <f>'Pressupost Arrencada TV'!C388</f>
        <v>Maquinària i elements de rodatge</v>
      </c>
      <c r="E388" s="42"/>
      <c r="F388" s="20"/>
      <c r="G388" s="20"/>
    </row>
    <row r="389" spans="1:116" x14ac:dyDescent="0.25">
      <c r="A389" s="34"/>
      <c r="B389" s="160" t="str">
        <f>'Pressupost Arrencada TV'!B389</f>
        <v>08.01.01.</v>
      </c>
      <c r="C389" s="241" t="str">
        <f>'Pressupost Arrencada TV'!C389</f>
        <v>Lloguer càmeres</v>
      </c>
      <c r="D389" s="166">
        <f>'Pressupost Arrencada TV'!D389</f>
        <v>0</v>
      </c>
      <c r="E389" s="239">
        <f>'Pressupost Arrencada TV'!N389</f>
        <v>0</v>
      </c>
      <c r="F389" s="254"/>
      <c r="G389" s="252">
        <f t="shared" ref="G389:G400" si="27">F389-E389</f>
        <v>0</v>
      </c>
      <c r="DL389" s="39" t="e">
        <f>(IF(#REF!=0,1,#REF!)*IF(#REF!=0,1,#REF!)*#REF! )+#REF!*IF(#REF!=0,1,#REF!)*IF(#REF!=0,1,#REF!)</f>
        <v>#REF!</v>
      </c>
    </row>
    <row r="390" spans="1:116" x14ac:dyDescent="0.25">
      <c r="B390" s="184" t="str">
        <f>'Pressupost Arrencada TV'!B390</f>
        <v>08.01.02.</v>
      </c>
      <c r="C390" s="184" t="str">
        <f>'Pressupost Arrencada TV'!C390</f>
        <v xml:space="preserve">Accessoris </v>
      </c>
      <c r="D390" s="159">
        <f>'Pressupost Arrencada TV'!D390</f>
        <v>0</v>
      </c>
      <c r="E390" s="239">
        <f>'Pressupost Arrencada TV'!N390</f>
        <v>0</v>
      </c>
      <c r="F390" s="255"/>
      <c r="G390" s="252">
        <f t="shared" si="27"/>
        <v>0</v>
      </c>
      <c r="DL390" s="39" t="e">
        <f>(IF(#REF!=0,1,#REF!)*IF(#REF!=0,1,#REF!)*#REF! )+#REF!*IF(#REF!=0,1,#REF!)*IF(#REF!=0,1,#REF!)</f>
        <v>#REF!</v>
      </c>
    </row>
    <row r="391" spans="1:116" x14ac:dyDescent="0.25">
      <c r="A391" s="34"/>
      <c r="B391" s="145" t="str">
        <f>'Pressupost Arrencada TV'!B391</f>
        <v>08.01.03.</v>
      </c>
      <c r="C391" s="145" t="str">
        <f>'Pressupost Arrencada TV'!C391</f>
        <v>Steadycam</v>
      </c>
      <c r="D391" s="150">
        <f>'Pressupost Arrencada TV'!D391</f>
        <v>0</v>
      </c>
      <c r="E391" s="239">
        <f>'Pressupost Arrencada TV'!N391</f>
        <v>0</v>
      </c>
      <c r="F391" s="254"/>
      <c r="G391" s="252">
        <f t="shared" si="27"/>
        <v>0</v>
      </c>
      <c r="DL391" s="39" t="e">
        <f>(IF(#REF!=0,1,#REF!)*IF(#REF!=0,1,#REF!)*#REF! )+#REF!*IF(#REF!=0,1,#REF!)*IF(#REF!=0,1,#REF!)</f>
        <v>#REF!</v>
      </c>
    </row>
    <row r="392" spans="1:116" x14ac:dyDescent="0.25">
      <c r="A392" s="34"/>
      <c r="B392" s="184" t="str">
        <f>'Pressupost Arrencada TV'!B392</f>
        <v>08.01.04.</v>
      </c>
      <c r="C392" s="184" t="str">
        <f>'Pressupost Arrencada TV'!C392</f>
        <v>Compra material il·luminació</v>
      </c>
      <c r="D392" s="159">
        <f>'Pressupost Arrencada TV'!D392</f>
        <v>0</v>
      </c>
      <c r="E392" s="239">
        <f>'Pressupost Arrencada TV'!N392</f>
        <v>0</v>
      </c>
      <c r="F392" s="255"/>
      <c r="G392" s="252">
        <f t="shared" si="27"/>
        <v>0</v>
      </c>
      <c r="DL392" s="39" t="e">
        <f>(IF(#REF!=0,1,#REF!)*IF(#REF!=0,1,#REF!)*#REF! )+#REF!*IF(#REF!=0,1,#REF!)*IF(#REF!=0,1,#REF!)</f>
        <v>#REF!</v>
      </c>
    </row>
    <row r="393" spans="1:116" x14ac:dyDescent="0.25">
      <c r="A393" s="34"/>
      <c r="B393" s="145" t="str">
        <f>'Pressupost Arrencada TV'!B393</f>
        <v>08.01.05.</v>
      </c>
      <c r="C393" s="145" t="str">
        <f>'Pressupost Arrencada TV'!C393</f>
        <v>Lloguer material il·luminació</v>
      </c>
      <c r="D393" s="150">
        <f>'Pressupost Arrencada TV'!D393</f>
        <v>0</v>
      </c>
      <c r="E393" s="239">
        <f>'Pressupost Arrencada TV'!N393</f>
        <v>0</v>
      </c>
      <c r="F393" s="254"/>
      <c r="G393" s="252">
        <f t="shared" si="27"/>
        <v>0</v>
      </c>
      <c r="DL393" s="39" t="e">
        <f>(IF(#REF!=0,1,#REF!)*IF(#REF!=0,1,#REF!)*#REF! )+#REF!*IF(#REF!=0,1,#REF!)*IF(#REF!=0,1,#REF!)</f>
        <v>#REF!</v>
      </c>
    </row>
    <row r="394" spans="1:116" x14ac:dyDescent="0.25">
      <c r="A394" s="34"/>
      <c r="B394" s="184" t="str">
        <f>'Pressupost Arrencada TV'!B394</f>
        <v>08.01.06.</v>
      </c>
      <c r="C394" s="184" t="str">
        <f>'Pressupost Arrencada TV'!C394</f>
        <v>Grues o altres suports</v>
      </c>
      <c r="D394" s="159">
        <f>'Pressupost Arrencada TV'!D394</f>
        <v>0</v>
      </c>
      <c r="E394" s="239">
        <f>'Pressupost Arrencada TV'!N394</f>
        <v>0</v>
      </c>
      <c r="F394" s="255"/>
      <c r="G394" s="252">
        <f t="shared" si="27"/>
        <v>0</v>
      </c>
      <c r="DL394" s="39" t="e">
        <f>(IF(#REF!=0,1,#REF!)*IF(#REF!=0,1,#REF!)*#REF! )+#REF!*IF(#REF!=0,1,#REF!)*IF(#REF!=0,1,#REF!)</f>
        <v>#REF!</v>
      </c>
    </row>
    <row r="395" spans="1:116" x14ac:dyDescent="0.25">
      <c r="A395" s="34"/>
      <c r="B395" s="145" t="str">
        <f>'Pressupost Arrencada TV'!B395</f>
        <v>08.01.07.</v>
      </c>
      <c r="C395" s="145" t="str">
        <f>'Pressupost Arrencada TV'!C395</f>
        <v>Plataforma / practicalbes</v>
      </c>
      <c r="D395" s="150">
        <f>'Pressupost Arrencada TV'!D395</f>
        <v>0</v>
      </c>
      <c r="E395" s="239">
        <f>'Pressupost Arrencada TV'!N395</f>
        <v>0</v>
      </c>
      <c r="F395" s="254"/>
      <c r="G395" s="252">
        <f t="shared" si="27"/>
        <v>0</v>
      </c>
      <c r="DL395" s="39" t="e">
        <f>(IF(#REF!=0,1,#REF!)*IF(#REF!=0,1,#REF!)*#REF! )+#REF!*IF(#REF!=0,1,#REF!)*IF(#REF!=0,1,#REF!)</f>
        <v>#REF!</v>
      </c>
    </row>
    <row r="396" spans="1:116" x14ac:dyDescent="0.25">
      <c r="A396" s="34"/>
      <c r="B396" s="184" t="str">
        <f>'Pressupost Arrencada TV'!B396</f>
        <v>08.01.08.</v>
      </c>
      <c r="C396" s="184" t="str">
        <f>'Pressupost Arrencada TV'!C396</f>
        <v xml:space="preserve">Grup electrògen </v>
      </c>
      <c r="D396" s="159">
        <f>'Pressupost Arrencada TV'!D396</f>
        <v>0</v>
      </c>
      <c r="E396" s="239">
        <f>'Pressupost Arrencada TV'!N396</f>
        <v>0</v>
      </c>
      <c r="F396" s="255"/>
      <c r="G396" s="252">
        <f t="shared" si="27"/>
        <v>0</v>
      </c>
      <c r="DL396" s="39" t="e">
        <f>(IF(#REF!=0,1,#REF!)*IF(#REF!=0,1,#REF!)*#REF! )+#REF!*IF(#REF!=0,1,#REF!)*IF(#REF!=0,1,#REF!)</f>
        <v>#REF!</v>
      </c>
    </row>
    <row r="397" spans="1:116" x14ac:dyDescent="0.25">
      <c r="A397" s="34"/>
      <c r="B397" s="145" t="str">
        <f>'Pressupost Arrencada TV'!B397</f>
        <v>08.01.09.</v>
      </c>
      <c r="C397" s="145" t="str">
        <f>'Pressupost Arrencada TV'!C397</f>
        <v>Lloguer equips de so</v>
      </c>
      <c r="D397" s="150">
        <f>'Pressupost Arrencada TV'!D397</f>
        <v>0</v>
      </c>
      <c r="E397" s="239">
        <f>'Pressupost Arrencada TV'!N397</f>
        <v>0</v>
      </c>
      <c r="F397" s="254"/>
      <c r="G397" s="252">
        <f t="shared" si="27"/>
        <v>0</v>
      </c>
      <c r="DL397" s="39" t="e">
        <f>(IF(#REF!=0,1,#REF!)*IF(#REF!=0,1,#REF!)*#REF! )+#REF!*IF(#REF!=0,1,#REF!)*IF(#REF!=0,1,#REF!)</f>
        <v>#REF!</v>
      </c>
    </row>
    <row r="398" spans="1:116" x14ac:dyDescent="0.25">
      <c r="A398" s="34"/>
      <c r="B398" s="184" t="str">
        <f>'Pressupost Arrencada TV'!B398</f>
        <v>08.01.10.</v>
      </c>
      <c r="C398" s="248">
        <f>'Pressupost Arrencada TV'!C398</f>
        <v>0</v>
      </c>
      <c r="D398" s="159">
        <f>'Pressupost Arrencada TV'!D398</f>
        <v>0</v>
      </c>
      <c r="E398" s="239">
        <f>'Pressupost Arrencada TV'!N398</f>
        <v>0</v>
      </c>
      <c r="F398" s="255"/>
      <c r="G398" s="252">
        <f t="shared" si="27"/>
        <v>0</v>
      </c>
      <c r="DL398" s="39" t="e">
        <f>(IF(#REF!=0,1,#REF!)*IF(#REF!=0,1,#REF!)*#REF! )+#REF!*IF(#REF!=0,1,#REF!)*IF(#REF!=0,1,#REF!)</f>
        <v>#REF!</v>
      </c>
    </row>
    <row r="399" spans="1:116" x14ac:dyDescent="0.25">
      <c r="A399" s="34"/>
      <c r="B399" s="145" t="str">
        <f>'Pressupost Arrencada TV'!B399</f>
        <v>08.01.11.</v>
      </c>
      <c r="C399" s="248">
        <f>'Pressupost Arrencada TV'!C399</f>
        <v>0</v>
      </c>
      <c r="D399" s="150">
        <f>'Pressupost Arrencada TV'!D399</f>
        <v>0</v>
      </c>
      <c r="E399" s="239">
        <f>'Pressupost Arrencada TV'!N399</f>
        <v>0</v>
      </c>
      <c r="F399" s="254"/>
      <c r="G399" s="252">
        <f t="shared" si="27"/>
        <v>0</v>
      </c>
      <c r="DL399" s="39" t="e">
        <f>(IF(#REF!=0,1,#REF!)*IF(#REF!=0,1,#REF!)*#REF! )+#REF!*IF(#REF!=0,1,#REF!)*IF(#REF!=0,1,#REF!)</f>
        <v>#REF!</v>
      </c>
    </row>
    <row r="400" spans="1:116" x14ac:dyDescent="0.25">
      <c r="A400" s="34"/>
      <c r="B400" s="197" t="str">
        <f>'Pressupost Arrencada TV'!B400</f>
        <v>08.01.12.</v>
      </c>
      <c r="C400" s="248">
        <f>'Pressupost Arrencada TV'!C400</f>
        <v>0</v>
      </c>
      <c r="D400" s="174">
        <f>'Pressupost Arrencada TV'!D400</f>
        <v>0</v>
      </c>
      <c r="E400" s="239">
        <f>'Pressupost Arrencada TV'!N400</f>
        <v>0</v>
      </c>
      <c r="F400" s="255"/>
      <c r="G400" s="252">
        <f t="shared" si="27"/>
        <v>0</v>
      </c>
      <c r="DL400" s="39" t="e">
        <f>(IF(#REF!=0,1,#REF!)*IF(#REF!=0,1,#REF!)*#REF! )+#REF!*IF(#REF!=0,1,#REF!)*IF(#REF!=0,1,#REF!)</f>
        <v>#REF!</v>
      </c>
    </row>
    <row r="401" spans="1:116" ht="15.75" thickBot="1" x14ac:dyDescent="0.3">
      <c r="A401" s="34"/>
      <c r="B401" s="48"/>
      <c r="C401" s="133" t="str">
        <f>"TOTAL " &amp;" " &amp; B388 &amp; " " &amp; (C388)</f>
        <v>TOTAL  08.01. Maquinària i elements de rodatge</v>
      </c>
      <c r="D401" s="134"/>
      <c r="E401" s="136">
        <f>'Pressupost Arrencada TV'!N401</f>
        <v>0</v>
      </c>
      <c r="F401" s="136">
        <f>SUM(F389:F400)</f>
        <v>0</v>
      </c>
      <c r="G401" s="136">
        <f>SUM(G389:G400)</f>
        <v>0</v>
      </c>
      <c r="DL401" s="40" t="e">
        <f>SUM(DL389:DL400)</f>
        <v>#REF!</v>
      </c>
    </row>
    <row r="402" spans="1:116" x14ac:dyDescent="0.25">
      <c r="A402" s="34"/>
      <c r="B402" s="42" t="s">
        <v>0</v>
      </c>
      <c r="C402" s="50"/>
      <c r="D402" s="42"/>
      <c r="E402" s="42"/>
      <c r="F402" s="20"/>
      <c r="G402" s="20"/>
      <c r="DL402" s="51"/>
    </row>
    <row r="403" spans="1:116" x14ac:dyDescent="0.25">
      <c r="A403" s="20"/>
      <c r="B403" s="41" t="str">
        <f>'Pressupost Arrencada TV'!B403</f>
        <v>08.02.</v>
      </c>
      <c r="C403" s="34" t="str">
        <f>'Pressupost Arrencada TV'!C403</f>
        <v>Transports</v>
      </c>
      <c r="E403" s="42"/>
      <c r="F403" s="20"/>
      <c r="G403" s="20"/>
    </row>
    <row r="404" spans="1:116" x14ac:dyDescent="0.25">
      <c r="A404" s="34"/>
      <c r="B404" s="160" t="str">
        <f>'Pressupost Arrencada TV'!B404</f>
        <v>08.02.01.</v>
      </c>
      <c r="C404" s="241" t="str">
        <f>'Pressupost Arrencada TV'!C404</f>
        <v>Lloguer vehicles</v>
      </c>
      <c r="D404" s="166">
        <f>'Pressupost Arrencada TV'!D404</f>
        <v>0</v>
      </c>
      <c r="E404" s="239">
        <f>'Pressupost Arrencada TV'!N404</f>
        <v>0</v>
      </c>
      <c r="F404" s="254"/>
      <c r="G404" s="252">
        <f t="shared" ref="G404:G411" si="28">F404-E404</f>
        <v>0</v>
      </c>
      <c r="DL404" s="39" t="e">
        <f>(IF(#REF!=0,1,#REF!)*IF(#REF!=0,1,#REF!)*#REF! )+#REF!*IF(#REF!=0,1,#REF!)*IF(#REF!=0,1,#REF!)</f>
        <v>#REF!</v>
      </c>
    </row>
    <row r="405" spans="1:116" x14ac:dyDescent="0.25">
      <c r="B405" s="184" t="str">
        <f>'Pressupost Arrencada TV'!B405</f>
        <v>08.02.02.</v>
      </c>
      <c r="C405" s="184" t="str">
        <f>'Pressupost Arrencada TV'!C405</f>
        <v xml:space="preserve">Autobusos </v>
      </c>
      <c r="D405" s="159">
        <f>'Pressupost Arrencada TV'!D405</f>
        <v>0</v>
      </c>
      <c r="E405" s="239">
        <f>'Pressupost Arrencada TV'!N405</f>
        <v>0</v>
      </c>
      <c r="F405" s="255"/>
      <c r="G405" s="252">
        <f t="shared" si="28"/>
        <v>0</v>
      </c>
      <c r="DL405" s="39" t="e">
        <f>(IF(#REF!=0,1,#REF!)*IF(#REF!=0,1,#REF!)*#REF! )+#REF!*IF(#REF!=0,1,#REF!)*IF(#REF!=0,1,#REF!)</f>
        <v>#REF!</v>
      </c>
    </row>
    <row r="406" spans="1:116" x14ac:dyDescent="0.25">
      <c r="A406" s="34"/>
      <c r="B406" s="145" t="str">
        <f>'Pressupost Arrencada TV'!B406</f>
        <v>08.02.03.</v>
      </c>
      <c r="C406" s="145" t="str">
        <f>'Pressupost Arrencada TV'!C406</f>
        <v xml:space="preserve">Taxis </v>
      </c>
      <c r="D406" s="150">
        <f>'Pressupost Arrencada TV'!D406</f>
        <v>0</v>
      </c>
      <c r="E406" s="239">
        <f>'Pressupost Arrencada TV'!N406</f>
        <v>0</v>
      </c>
      <c r="F406" s="254"/>
      <c r="G406" s="252">
        <f t="shared" si="28"/>
        <v>0</v>
      </c>
      <c r="DL406" s="39" t="e">
        <f>(IF(#REF!=0,1,#REF!)*IF(#REF!=0,1,#REF!)*#REF! )+#REF!*IF(#REF!=0,1,#REF!)*IF(#REF!=0,1,#REF!)</f>
        <v>#REF!</v>
      </c>
    </row>
    <row r="407" spans="1:116" x14ac:dyDescent="0.25">
      <c r="A407" s="34"/>
      <c r="B407" s="184" t="str">
        <f>'Pressupost Arrencada TV'!B407</f>
        <v>08.02.04.</v>
      </c>
      <c r="C407" s="184" t="str">
        <f>'Pressupost Arrencada TV'!C407</f>
        <v>Benzina</v>
      </c>
      <c r="D407" s="159">
        <f>'Pressupost Arrencada TV'!D407</f>
        <v>0</v>
      </c>
      <c r="E407" s="239">
        <f>'Pressupost Arrencada TV'!N407</f>
        <v>0</v>
      </c>
      <c r="F407" s="255"/>
      <c r="G407" s="252">
        <f t="shared" si="28"/>
        <v>0</v>
      </c>
      <c r="DL407" s="39" t="e">
        <f>(IF(#REF!=0,1,#REF!)*IF(#REF!=0,1,#REF!)*#REF! )+#REF!*IF(#REF!=0,1,#REF!)*IF(#REF!=0,1,#REF!)</f>
        <v>#REF!</v>
      </c>
    </row>
    <row r="408" spans="1:116" x14ac:dyDescent="0.25">
      <c r="A408" s="34"/>
      <c r="B408" s="145" t="str">
        <f>'Pressupost Arrencada TV'!B408</f>
        <v>08.02.05.</v>
      </c>
      <c r="C408" s="145" t="str">
        <f>'Pressupost Arrencada TV'!C408</f>
        <v>Peatges</v>
      </c>
      <c r="D408" s="150">
        <f>'Pressupost Arrencada TV'!D408</f>
        <v>0</v>
      </c>
      <c r="E408" s="239">
        <f>'Pressupost Arrencada TV'!N408</f>
        <v>0</v>
      </c>
      <c r="F408" s="254"/>
      <c r="G408" s="252">
        <f t="shared" si="28"/>
        <v>0</v>
      </c>
      <c r="DL408" s="39" t="e">
        <f>(IF(#REF!=0,1,#REF!)*IF(#REF!=0,1,#REF!)*#REF! )+#REF!*IF(#REF!=0,1,#REF!)*IF(#REF!=0,1,#REF!)</f>
        <v>#REF!</v>
      </c>
    </row>
    <row r="409" spans="1:116" x14ac:dyDescent="0.25">
      <c r="A409" s="34"/>
      <c r="B409" s="184" t="str">
        <f>'Pressupost Arrencada TV'!B409</f>
        <v>08.02.06.</v>
      </c>
      <c r="C409" s="184" t="str">
        <f>'Pressupost Arrencada TV'!C409</f>
        <v>Quilometratges</v>
      </c>
      <c r="D409" s="159">
        <f>'Pressupost Arrencada TV'!D409</f>
        <v>0</v>
      </c>
      <c r="E409" s="239">
        <f>'Pressupost Arrencada TV'!N409</f>
        <v>0</v>
      </c>
      <c r="F409" s="255"/>
      <c r="G409" s="252">
        <f t="shared" si="28"/>
        <v>0</v>
      </c>
      <c r="DL409" s="39" t="e">
        <f>(IF(#REF!=0,1,#REF!)*IF(#REF!=0,1,#REF!)*#REF! )+#REF!*IF(#REF!=0,1,#REF!)*IF(#REF!=0,1,#REF!)</f>
        <v>#REF!</v>
      </c>
    </row>
    <row r="410" spans="1:116" x14ac:dyDescent="0.25">
      <c r="A410" s="34"/>
      <c r="B410" s="145" t="str">
        <f>'Pressupost Arrencada TV'!B410</f>
        <v>08.02.07.</v>
      </c>
      <c r="C410" s="240">
        <f>'Pressupost Arrencada TV'!C410</f>
        <v>0</v>
      </c>
      <c r="D410" s="150">
        <f>'Pressupost Arrencada TV'!D410</f>
        <v>0</v>
      </c>
      <c r="E410" s="239">
        <f>'Pressupost Arrencada TV'!N410</f>
        <v>0</v>
      </c>
      <c r="F410" s="254"/>
      <c r="G410" s="252">
        <f t="shared" si="28"/>
        <v>0</v>
      </c>
      <c r="DL410" s="39" t="e">
        <f>(IF(#REF!=0,1,#REF!)*IF(#REF!=0,1,#REF!)*#REF! )+#REF!*IF(#REF!=0,1,#REF!)*IF(#REF!=0,1,#REF!)</f>
        <v>#REF!</v>
      </c>
    </row>
    <row r="411" spans="1:116" x14ac:dyDescent="0.25">
      <c r="A411" s="34"/>
      <c r="B411" s="184" t="str">
        <f>'Pressupost Arrencada TV'!B411</f>
        <v>08.02.08.</v>
      </c>
      <c r="C411" s="240">
        <f>'Pressupost Arrencada TV'!C411</f>
        <v>0</v>
      </c>
      <c r="D411" s="159">
        <f>'Pressupost Arrencada TV'!D411</f>
        <v>0</v>
      </c>
      <c r="E411" s="239">
        <f>'Pressupost Arrencada TV'!N411</f>
        <v>0</v>
      </c>
      <c r="F411" s="255"/>
      <c r="G411" s="252">
        <f t="shared" si="28"/>
        <v>0</v>
      </c>
      <c r="DL411" s="39" t="e">
        <f>(IF(#REF!=0,1,#REF!)*IF(#REF!=0,1,#REF!)*#REF! )+#REF!*IF(#REF!=0,1,#REF!)*IF(#REF!=0,1,#REF!)</f>
        <v>#REF!</v>
      </c>
    </row>
    <row r="412" spans="1:116" ht="15.75" thickBot="1" x14ac:dyDescent="0.3">
      <c r="A412" s="34"/>
      <c r="B412" s="49"/>
      <c r="C412" s="133" t="str">
        <f>"TOTAL " &amp;" " &amp; B403 &amp; " " &amp; (C403)</f>
        <v>TOTAL  08.02. Transports</v>
      </c>
      <c r="D412" s="134"/>
      <c r="E412" s="136">
        <f>'Pressupost Arrencada TV'!N412</f>
        <v>0</v>
      </c>
      <c r="F412" s="136">
        <f>SUM(F404:F411)</f>
        <v>0</v>
      </c>
      <c r="G412" s="136">
        <f>SUM(G404:G411)</f>
        <v>0</v>
      </c>
      <c r="DL412" s="40" t="e">
        <f>SUM(DL404:DL411)</f>
        <v>#REF!</v>
      </c>
    </row>
    <row r="413" spans="1:116" x14ac:dyDescent="0.25">
      <c r="A413" s="34"/>
      <c r="B413" s="42" t="s">
        <v>0</v>
      </c>
      <c r="F413" s="20"/>
      <c r="G413" s="20"/>
    </row>
    <row r="414" spans="1:116" x14ac:dyDescent="0.25">
      <c r="B414" s="41" t="str">
        <f>'Pressupost Arrencada TV'!B414</f>
        <v>08.03.</v>
      </c>
      <c r="C414" s="34" t="str">
        <f>'Pressupost Arrencada TV'!C414</f>
        <v>Viatges, hotels i àpats</v>
      </c>
      <c r="D414" s="46"/>
      <c r="E414" s="42"/>
      <c r="F414" s="20"/>
      <c r="G414" s="20"/>
      <c r="DL414" s="46"/>
    </row>
    <row r="415" spans="1:116" x14ac:dyDescent="0.25">
      <c r="A415" s="34"/>
      <c r="B415" s="160" t="str">
        <f>'Pressupost Arrencada TV'!B415</f>
        <v>08.03.01.</v>
      </c>
      <c r="C415" s="241" t="str">
        <f>'Pressupost Arrencada TV'!C415</f>
        <v>Desplaçaments</v>
      </c>
      <c r="D415" s="166">
        <f>'Pressupost Arrencada TV'!D415</f>
        <v>0</v>
      </c>
      <c r="E415" s="239">
        <f>'Pressupost Arrencada TV'!N415</f>
        <v>0</v>
      </c>
      <c r="F415" s="254"/>
      <c r="G415" s="252">
        <f t="shared" ref="G415:G423" si="29">F415-E415</f>
        <v>0</v>
      </c>
      <c r="DL415" s="39" t="e">
        <f>(IF(#REF!=0,1,#REF!)*IF(#REF!=0,1,#REF!)*#REF! )+#REF!*IF(#REF!=0,1,#REF!)*IF(#REF!=0,1,#REF!)</f>
        <v>#REF!</v>
      </c>
    </row>
    <row r="416" spans="1:116" x14ac:dyDescent="0.25">
      <c r="B416" s="184" t="str">
        <f>'Pressupost Arrencada TV'!B416</f>
        <v>08.03.02.</v>
      </c>
      <c r="C416" s="184" t="str">
        <f>'Pressupost Arrencada TV'!C416</f>
        <v>Dietes</v>
      </c>
      <c r="D416" s="159">
        <f>'Pressupost Arrencada TV'!D416</f>
        <v>0</v>
      </c>
      <c r="E416" s="239">
        <f>'Pressupost Arrencada TV'!N416</f>
        <v>0</v>
      </c>
      <c r="F416" s="255"/>
      <c r="G416" s="252">
        <f t="shared" si="29"/>
        <v>0</v>
      </c>
      <c r="DL416" s="39" t="e">
        <f>(IF(#REF!=0,1,#REF!)*IF(#REF!=0,1,#REF!)*#REF! )+#REF!*IF(#REF!=0,1,#REF!)*IF(#REF!=0,1,#REF!)</f>
        <v>#REF!</v>
      </c>
    </row>
    <row r="417" spans="1:116" x14ac:dyDescent="0.25">
      <c r="A417" s="34"/>
      <c r="B417" s="145" t="str">
        <f>'Pressupost Arrencada TV'!B417</f>
        <v>08.03.03.</v>
      </c>
      <c r="C417" s="145" t="str">
        <f>'Pressupost Arrencada TV'!C417</f>
        <v>Locomoció</v>
      </c>
      <c r="D417" s="150">
        <f>'Pressupost Arrencada TV'!D417</f>
        <v>0</v>
      </c>
      <c r="E417" s="239">
        <f>'Pressupost Arrencada TV'!N417</f>
        <v>0</v>
      </c>
      <c r="F417" s="254"/>
      <c r="G417" s="252">
        <f t="shared" si="29"/>
        <v>0</v>
      </c>
      <c r="DL417" s="39" t="e">
        <f>(IF(#REF!=0,1,#REF!)*IF(#REF!=0,1,#REF!)*#REF! )+#REF!*IF(#REF!=0,1,#REF!)*IF(#REF!=0,1,#REF!)</f>
        <v>#REF!</v>
      </c>
    </row>
    <row r="418" spans="1:116" x14ac:dyDescent="0.25">
      <c r="A418" s="34"/>
      <c r="B418" s="184" t="str">
        <f>'Pressupost Arrencada TV'!B418</f>
        <v>08.03.04.</v>
      </c>
      <c r="C418" s="184" t="str">
        <f>'Pressupost Arrencada TV'!C418</f>
        <v>Localitzacions</v>
      </c>
      <c r="D418" s="159">
        <f>'Pressupost Arrencada TV'!D418</f>
        <v>0</v>
      </c>
      <c r="E418" s="239">
        <f>'Pressupost Arrencada TV'!N418</f>
        <v>0</v>
      </c>
      <c r="F418" s="255"/>
      <c r="G418" s="252">
        <f t="shared" si="29"/>
        <v>0</v>
      </c>
      <c r="DL418" s="39" t="e">
        <f>(IF(#REF!=0,1,#REF!)*IF(#REF!=0,1,#REF!)*#REF! )+#REF!*IF(#REF!=0,1,#REF!)*IF(#REF!=0,1,#REF!)</f>
        <v>#REF!</v>
      </c>
    </row>
    <row r="419" spans="1:116" x14ac:dyDescent="0.25">
      <c r="A419" s="34"/>
      <c r="B419" s="145" t="str">
        <f>'Pressupost Arrencada TV'!B419</f>
        <v>08.03.05.</v>
      </c>
      <c r="C419" s="145" t="str">
        <f>'Pressupost Arrencada TV'!C419</f>
        <v>Hotels</v>
      </c>
      <c r="D419" s="150">
        <f>'Pressupost Arrencada TV'!D419</f>
        <v>0</v>
      </c>
      <c r="E419" s="239">
        <f>'Pressupost Arrencada TV'!N419</f>
        <v>0</v>
      </c>
      <c r="F419" s="254"/>
      <c r="G419" s="252">
        <f t="shared" si="29"/>
        <v>0</v>
      </c>
      <c r="DL419" s="39" t="e">
        <f>(IF(#REF!=0,1,#REF!)*IF(#REF!=0,1,#REF!)*#REF! )+#REF!*IF(#REF!=0,1,#REF!)*IF(#REF!=0,1,#REF!)</f>
        <v>#REF!</v>
      </c>
    </row>
    <row r="420" spans="1:116" x14ac:dyDescent="0.25">
      <c r="A420" s="34"/>
      <c r="B420" s="184" t="str">
        <f>'Pressupost Arrencada TV'!B420</f>
        <v>08.03.06.</v>
      </c>
      <c r="C420" s="184" t="str">
        <f>'Pressupost Arrencada TV'!C420</f>
        <v>Càtering</v>
      </c>
      <c r="D420" s="159">
        <f>'Pressupost Arrencada TV'!D420</f>
        <v>0</v>
      </c>
      <c r="E420" s="239">
        <f>'Pressupost Arrencada TV'!N420</f>
        <v>0</v>
      </c>
      <c r="F420" s="255"/>
      <c r="G420" s="252">
        <f t="shared" si="29"/>
        <v>0</v>
      </c>
      <c r="DL420" s="39" t="e">
        <f>(IF(#REF!=0,1,#REF!)*IF(#REF!=0,1,#REF!)*#REF! )+#REF!*IF(#REF!=0,1,#REF!)*IF(#REF!=0,1,#REF!)</f>
        <v>#REF!</v>
      </c>
    </row>
    <row r="421" spans="1:116" x14ac:dyDescent="0.25">
      <c r="A421" s="34"/>
      <c r="B421" s="145" t="str">
        <f>'Pressupost Arrencada TV'!B421</f>
        <v>08.03.07.</v>
      </c>
      <c r="C421" s="240">
        <f>'Pressupost Arrencada TV'!C421</f>
        <v>0</v>
      </c>
      <c r="D421" s="150">
        <f>'Pressupost Arrencada TV'!D421</f>
        <v>0</v>
      </c>
      <c r="E421" s="239">
        <f>'Pressupost Arrencada TV'!N421</f>
        <v>0</v>
      </c>
      <c r="F421" s="254"/>
      <c r="G421" s="252">
        <f t="shared" si="29"/>
        <v>0</v>
      </c>
      <c r="DL421" s="39" t="e">
        <f>(IF(#REF!=0,1,#REF!)*IF(#REF!=0,1,#REF!)*#REF! )+#REF!*IF(#REF!=0,1,#REF!)*IF(#REF!=0,1,#REF!)</f>
        <v>#REF!</v>
      </c>
    </row>
    <row r="422" spans="1:116" x14ac:dyDescent="0.25">
      <c r="A422" s="34"/>
      <c r="B422" s="184" t="str">
        <f>'Pressupost Arrencada TV'!B422</f>
        <v>08.03.08.</v>
      </c>
      <c r="C422" s="248">
        <f>'Pressupost Arrencada TV'!C422</f>
        <v>0</v>
      </c>
      <c r="D422" s="159">
        <f>'Pressupost Arrencada TV'!D422</f>
        <v>0</v>
      </c>
      <c r="E422" s="239">
        <f>'Pressupost Arrencada TV'!N422</f>
        <v>0</v>
      </c>
      <c r="F422" s="255"/>
      <c r="G422" s="252">
        <f t="shared" si="29"/>
        <v>0</v>
      </c>
      <c r="DL422" s="39" t="e">
        <f>(IF(#REF!=0,1,#REF!)*IF(#REF!=0,1,#REF!)*#REF! )+#REF!*IF(#REF!=0,1,#REF!)*IF(#REF!=0,1,#REF!)</f>
        <v>#REF!</v>
      </c>
    </row>
    <row r="423" spans="1:116" x14ac:dyDescent="0.25">
      <c r="A423" s="34"/>
      <c r="B423" s="195" t="str">
        <f>'Pressupost Arrencada TV'!B423</f>
        <v>08.03.09.</v>
      </c>
      <c r="C423" s="248">
        <f>'Pressupost Arrencada TV'!C423</f>
        <v>0</v>
      </c>
      <c r="D423" s="182">
        <f>'Pressupost Arrencada TV'!D423</f>
        <v>0</v>
      </c>
      <c r="E423" s="239">
        <f>'Pressupost Arrencada TV'!N423</f>
        <v>0</v>
      </c>
      <c r="F423" s="254"/>
      <c r="G423" s="252">
        <f t="shared" si="29"/>
        <v>0</v>
      </c>
      <c r="DL423" s="39" t="e">
        <f>(IF(#REF!=0,1,#REF!)*IF(#REF!=0,1,#REF!)*#REF! )+#REF!*IF(#REF!=0,1,#REF!)*IF(#REF!=0,1,#REF!)</f>
        <v>#REF!</v>
      </c>
    </row>
    <row r="424" spans="1:116" ht="15.75" thickBot="1" x14ac:dyDescent="0.3">
      <c r="A424" s="34"/>
      <c r="B424" s="48"/>
      <c r="C424" s="133" t="str">
        <f>"TOTAL " &amp;" " &amp; B414 &amp; " " &amp; (C414)</f>
        <v>TOTAL  08.03. Viatges, hotels i àpats</v>
      </c>
      <c r="D424" s="134"/>
      <c r="E424" s="136">
        <f>'Pressupost Arrencada TV'!N424</f>
        <v>0</v>
      </c>
      <c r="F424" s="136">
        <f>SUM(F415:F423)</f>
        <v>0</v>
      </c>
      <c r="G424" s="136">
        <f>SUM(G415:G423)</f>
        <v>0</v>
      </c>
      <c r="DL424" s="40" t="e">
        <f>SUM(DL415:DL423)</f>
        <v>#REF!</v>
      </c>
    </row>
    <row r="425" spans="1:116" x14ac:dyDescent="0.25">
      <c r="A425" s="34"/>
      <c r="B425" s="42" t="s">
        <v>0</v>
      </c>
      <c r="C425" s="20"/>
      <c r="D425" s="20"/>
      <c r="E425" s="20"/>
      <c r="F425" s="20"/>
      <c r="G425" s="20"/>
      <c r="DL425" s="20"/>
    </row>
    <row r="426" spans="1:116" x14ac:dyDescent="0.25">
      <c r="A426" s="20"/>
      <c r="B426" s="41" t="str">
        <f>'Pressupost Arrencada TV'!B426</f>
        <v>08.04.</v>
      </c>
      <c r="C426" s="34" t="str">
        <f>'Pressupost Arrencada TV'!C426</f>
        <v>Atenció convidats</v>
      </c>
      <c r="D426" s="46"/>
      <c r="E426" s="42"/>
      <c r="F426" s="20"/>
      <c r="G426" s="20"/>
      <c r="DL426" s="46"/>
    </row>
    <row r="427" spans="1:116" x14ac:dyDescent="0.25">
      <c r="A427" s="34"/>
      <c r="B427" s="160" t="str">
        <f>'Pressupost Arrencada TV'!B427</f>
        <v>08.04.01.</v>
      </c>
      <c r="C427" s="241" t="str">
        <f>'Pressupost Arrencada TV'!C427</f>
        <v>Desplaçaments</v>
      </c>
      <c r="D427" s="166">
        <f>'Pressupost Arrencada TV'!D427</f>
        <v>0</v>
      </c>
      <c r="E427" s="239">
        <f>'Pressupost Arrencada TV'!N427</f>
        <v>0</v>
      </c>
      <c r="F427" s="254"/>
      <c r="G427" s="252">
        <f t="shared" ref="G427:G433" si="30">F427-E427</f>
        <v>0</v>
      </c>
      <c r="DL427" s="39" t="e">
        <f>(IF(#REF!=0,1,#REF!)*IF(#REF!=0,1,#REF!)*#REF! )+#REF!*IF(#REF!=0,1,#REF!)*IF(#REF!=0,1,#REF!)</f>
        <v>#REF!</v>
      </c>
    </row>
    <row r="428" spans="1:116" x14ac:dyDescent="0.25">
      <c r="B428" s="184" t="str">
        <f>'Pressupost Arrencada TV'!B428</f>
        <v>08.04.02.</v>
      </c>
      <c r="C428" s="184" t="str">
        <f>'Pressupost Arrencada TV'!C428</f>
        <v>Allotjament</v>
      </c>
      <c r="D428" s="159">
        <f>'Pressupost Arrencada TV'!D428</f>
        <v>0</v>
      </c>
      <c r="E428" s="239">
        <f>'Pressupost Arrencada TV'!N428</f>
        <v>0</v>
      </c>
      <c r="F428" s="255"/>
      <c r="G428" s="252">
        <f t="shared" si="30"/>
        <v>0</v>
      </c>
      <c r="DL428" s="39" t="e">
        <f>(IF(#REF!=0,1,#REF!)*IF(#REF!=0,1,#REF!)*#REF! )+#REF!*IF(#REF!=0,1,#REF!)*IF(#REF!=0,1,#REF!)</f>
        <v>#REF!</v>
      </c>
    </row>
    <row r="429" spans="1:116" x14ac:dyDescent="0.25">
      <c r="A429" s="34"/>
      <c r="B429" s="145" t="str">
        <f>'Pressupost Arrencada TV'!B429</f>
        <v>08.04.03.</v>
      </c>
      <c r="C429" s="145" t="str">
        <f>'Pressupost Arrencada TV'!C429</f>
        <v>Àpats</v>
      </c>
      <c r="D429" s="150">
        <f>'Pressupost Arrencada TV'!D429</f>
        <v>0</v>
      </c>
      <c r="E429" s="239">
        <f>'Pressupost Arrencada TV'!N429</f>
        <v>0</v>
      </c>
      <c r="F429" s="254"/>
      <c r="G429" s="252">
        <f t="shared" si="30"/>
        <v>0</v>
      </c>
      <c r="DL429" s="39" t="e">
        <f>(IF(#REF!=0,1,#REF!)*IF(#REF!=0,1,#REF!)*#REF! )+#REF!*IF(#REF!=0,1,#REF!)*IF(#REF!=0,1,#REF!)</f>
        <v>#REF!</v>
      </c>
    </row>
    <row r="430" spans="1:116" x14ac:dyDescent="0.25">
      <c r="A430" s="34"/>
      <c r="B430" s="184" t="str">
        <f>'Pressupost Arrencada TV'!B430</f>
        <v>08.04.04.</v>
      </c>
      <c r="C430" s="184" t="str">
        <f>'Pressupost Arrencada TV'!C430</f>
        <v>Altres</v>
      </c>
      <c r="D430" s="159">
        <f>'Pressupost Arrencada TV'!D430</f>
        <v>0</v>
      </c>
      <c r="E430" s="239">
        <f>'Pressupost Arrencada TV'!N430</f>
        <v>0</v>
      </c>
      <c r="F430" s="255"/>
      <c r="G430" s="252">
        <f t="shared" si="30"/>
        <v>0</v>
      </c>
      <c r="DL430" s="39" t="e">
        <f>(IF(#REF!=0,1,#REF!)*IF(#REF!=0,1,#REF!)*#REF! )+#REF!*IF(#REF!=0,1,#REF!)*IF(#REF!=0,1,#REF!)</f>
        <v>#REF!</v>
      </c>
    </row>
    <row r="431" spans="1:116" x14ac:dyDescent="0.25">
      <c r="A431" s="34"/>
      <c r="B431" s="145" t="str">
        <f>'Pressupost Arrencada TV'!B431</f>
        <v>08.04.05.</v>
      </c>
      <c r="C431" s="240">
        <f>'Pressupost Arrencada TV'!C431</f>
        <v>0</v>
      </c>
      <c r="D431" s="150">
        <f>'Pressupost Arrencada TV'!D431</f>
        <v>0</v>
      </c>
      <c r="E431" s="239">
        <f>'Pressupost Arrencada TV'!N431</f>
        <v>0</v>
      </c>
      <c r="F431" s="254"/>
      <c r="G431" s="252">
        <f t="shared" si="30"/>
        <v>0</v>
      </c>
      <c r="DL431" s="39" t="e">
        <f>(IF(#REF!=0,1,#REF!)*IF(#REF!=0,1,#REF!)*#REF! )+#REF!*IF(#REF!=0,1,#REF!)*IF(#REF!=0,1,#REF!)</f>
        <v>#REF!</v>
      </c>
    </row>
    <row r="432" spans="1:116" x14ac:dyDescent="0.25">
      <c r="A432" s="34"/>
      <c r="B432" s="184" t="str">
        <f>'Pressupost Arrencada TV'!B432</f>
        <v>08.04.06.</v>
      </c>
      <c r="C432" s="248">
        <f>'Pressupost Arrencada TV'!C432</f>
        <v>0</v>
      </c>
      <c r="D432" s="159">
        <f>'Pressupost Arrencada TV'!D432</f>
        <v>0</v>
      </c>
      <c r="E432" s="239">
        <f>'Pressupost Arrencada TV'!N432</f>
        <v>0</v>
      </c>
      <c r="F432" s="255"/>
      <c r="G432" s="252">
        <f t="shared" si="30"/>
        <v>0</v>
      </c>
      <c r="DL432" s="39" t="e">
        <f>(IF(#REF!=0,1,#REF!)*IF(#REF!=0,1,#REF!)*#REF! )+#REF!*IF(#REF!=0,1,#REF!)*IF(#REF!=0,1,#REF!)</f>
        <v>#REF!</v>
      </c>
    </row>
    <row r="433" spans="1:116" x14ac:dyDescent="0.25">
      <c r="A433" s="34"/>
      <c r="B433" s="195" t="str">
        <f>'Pressupost Arrencada TV'!B433</f>
        <v>08.04.07.</v>
      </c>
      <c r="C433" s="248">
        <f>'Pressupost Arrencada TV'!C433</f>
        <v>0</v>
      </c>
      <c r="D433" s="182">
        <f>'Pressupost Arrencada TV'!D433</f>
        <v>0</v>
      </c>
      <c r="E433" s="239">
        <f>'Pressupost Arrencada TV'!N433</f>
        <v>0</v>
      </c>
      <c r="F433" s="254"/>
      <c r="G433" s="252">
        <f t="shared" si="30"/>
        <v>0</v>
      </c>
      <c r="DL433" s="39" t="e">
        <f>(IF(#REF!=0,1,#REF!)*IF(#REF!=0,1,#REF!)*#REF! )+#REF!*IF(#REF!=0,1,#REF!)*IF(#REF!=0,1,#REF!)</f>
        <v>#REF!</v>
      </c>
    </row>
    <row r="434" spans="1:116" ht="15.75" thickBot="1" x14ac:dyDescent="0.3">
      <c r="A434" s="34"/>
      <c r="B434" s="48"/>
      <c r="C434" s="133" t="str">
        <f>"TOTAL " &amp;" " &amp; B426 &amp; " " &amp; (C426)</f>
        <v>TOTAL  08.04. Atenció convidats</v>
      </c>
      <c r="D434" s="134"/>
      <c r="E434" s="136">
        <f>'Pressupost Arrencada TV'!N434</f>
        <v>0</v>
      </c>
      <c r="F434" s="136">
        <f>SUM(F427:F433)</f>
        <v>0</v>
      </c>
      <c r="G434" s="136">
        <f>SUM(G427:G433)</f>
        <v>0</v>
      </c>
      <c r="DL434" s="40" t="e">
        <f>SUM(DL427:DL433)</f>
        <v>#REF!</v>
      </c>
    </row>
    <row r="435" spans="1:116" x14ac:dyDescent="0.25">
      <c r="A435" s="34"/>
      <c r="B435" s="49"/>
      <c r="C435" s="68" t="str">
        <f>"TOTAL" &amp; " " &amp;C386</f>
        <v>TOTAL CAPÍTOL 08.- Despeses de producció</v>
      </c>
      <c r="D435" s="69"/>
      <c r="E435" s="250">
        <f>'Pressupost Arrencada TV'!N435</f>
        <v>0</v>
      </c>
      <c r="F435" s="250">
        <f>F401+F412+F424+F434</f>
        <v>0</v>
      </c>
      <c r="G435" s="250">
        <f>G401+G412+G424+G434</f>
        <v>0</v>
      </c>
      <c r="DL435" s="44" t="e">
        <f>(DL401+DL412+DL424+DL434)</f>
        <v>#REF!</v>
      </c>
    </row>
    <row r="436" spans="1:116" x14ac:dyDescent="0.25">
      <c r="A436" s="20"/>
      <c r="E436" s="42"/>
      <c r="F436" s="20"/>
      <c r="G436" s="20"/>
    </row>
    <row r="437" spans="1:116" ht="18.75" x14ac:dyDescent="0.3">
      <c r="A437" s="20"/>
      <c r="B437" s="54"/>
      <c r="C437" s="45" t="str">
        <f>'Pressupost Arrencada TV'!C437</f>
        <v>CAPÍTOL 09.- Assegurances</v>
      </c>
      <c r="E437" s="42"/>
      <c r="F437" s="20"/>
      <c r="G437" s="20"/>
    </row>
    <row r="438" spans="1:116" x14ac:dyDescent="0.25">
      <c r="A438" s="20"/>
      <c r="B438" s="42" t="s">
        <v>0</v>
      </c>
      <c r="C438" s="2"/>
      <c r="E438" s="42"/>
      <c r="F438" s="20"/>
      <c r="G438" s="20"/>
    </row>
    <row r="439" spans="1:116" x14ac:dyDescent="0.25">
      <c r="A439" s="20"/>
      <c r="B439" s="41" t="str">
        <f>'Pressupost Arrencada TV'!B439</f>
        <v>09.01.</v>
      </c>
      <c r="C439" s="34" t="str">
        <f>'Pressupost Arrencada TV'!C439</f>
        <v>Assegurances.</v>
      </c>
      <c r="E439" s="42"/>
      <c r="F439" s="20"/>
      <c r="G439" s="20"/>
    </row>
    <row r="440" spans="1:116" x14ac:dyDescent="0.25">
      <c r="A440" s="34"/>
      <c r="B440" s="160" t="str">
        <f>'Pressupost Arrencada TV'!B440</f>
        <v>09.01.01.</v>
      </c>
      <c r="C440" s="241" t="str">
        <f>'Pressupost Arrencada TV'!C440</f>
        <v xml:space="preserve">Assegurança de responsabilitat civil </v>
      </c>
      <c r="D440" s="166">
        <f>'Pressupost Arrencada TV'!D440</f>
        <v>0</v>
      </c>
      <c r="E440" s="239">
        <f>'Pressupost Arrencada TV'!N440</f>
        <v>0</v>
      </c>
      <c r="F440" s="254"/>
      <c r="G440" s="252">
        <f>F440-E440</f>
        <v>0</v>
      </c>
      <c r="DL440" s="39" t="e">
        <f>(IF(#REF!=0,1,#REF!)*IF(#REF!=0,1,#REF!)*#REF! )+#REF!*IF(#REF!=0,1,#REF!)*IF(#REF!=0,1,#REF!)</f>
        <v>#REF!</v>
      </c>
    </row>
    <row r="441" spans="1:116" x14ac:dyDescent="0.25">
      <c r="B441" s="184" t="str">
        <f>'Pressupost Arrencada TV'!B441</f>
        <v>09.01.02.</v>
      </c>
      <c r="C441" s="184" t="str">
        <f>'Pressupost Arrencada TV'!C441</f>
        <v>Altres assegurances</v>
      </c>
      <c r="D441" s="159">
        <f>'Pressupost Arrencada TV'!D441</f>
        <v>0</v>
      </c>
      <c r="E441" s="239">
        <f>'Pressupost Arrencada TV'!N441</f>
        <v>0</v>
      </c>
      <c r="F441" s="255"/>
      <c r="G441" s="252">
        <f>F441-E441</f>
        <v>0</v>
      </c>
      <c r="DL441" s="39" t="e">
        <f>(IF(#REF!=0,1,#REF!)*IF(#REF!=0,1,#REF!)*#REF! )+#REF!*IF(#REF!=0,1,#REF!)*IF(#REF!=0,1,#REF!)</f>
        <v>#REF!</v>
      </c>
    </row>
    <row r="442" spans="1:116" x14ac:dyDescent="0.25">
      <c r="A442" s="34"/>
      <c r="B442" s="145" t="str">
        <f>'Pressupost Arrencada TV'!B442</f>
        <v>09.01.03.</v>
      </c>
      <c r="C442" s="248">
        <f>'Pressupost Arrencada TV'!C442</f>
        <v>0</v>
      </c>
      <c r="D442" s="150">
        <f>'Pressupost Arrencada TV'!D442</f>
        <v>0</v>
      </c>
      <c r="E442" s="239">
        <f>'Pressupost Arrencada TV'!N442</f>
        <v>0</v>
      </c>
      <c r="F442" s="254"/>
      <c r="G442" s="252">
        <f>F442-E442</f>
        <v>0</v>
      </c>
      <c r="DL442" s="39" t="e">
        <f>(IF(#REF!=0,1,#REF!)*IF(#REF!=0,1,#REF!)*#REF! )+#REF!*IF(#REF!=0,1,#REF!)*IF(#REF!=0,1,#REF!)</f>
        <v>#REF!</v>
      </c>
    </row>
    <row r="443" spans="1:116" x14ac:dyDescent="0.25">
      <c r="A443" s="34"/>
      <c r="B443" s="184" t="str">
        <f>'Pressupost Arrencada TV'!B443</f>
        <v>09.01.04.</v>
      </c>
      <c r="C443" s="248">
        <f>'Pressupost Arrencada TV'!C443</f>
        <v>0</v>
      </c>
      <c r="D443" s="159">
        <f>'Pressupost Arrencada TV'!D443</f>
        <v>0</v>
      </c>
      <c r="E443" s="239">
        <f>'Pressupost Arrencada TV'!N443</f>
        <v>0</v>
      </c>
      <c r="F443" s="255"/>
      <c r="G443" s="252">
        <f>F443-E443</f>
        <v>0</v>
      </c>
      <c r="DL443" s="39" t="e">
        <f>(IF(#REF!=0,1,#REF!)*IF(#REF!=0,1,#REF!)*#REF! )+#REF!*IF(#REF!=0,1,#REF!)*IF(#REF!=0,1,#REF!)</f>
        <v>#REF!</v>
      </c>
    </row>
    <row r="444" spans="1:116" ht="15.75" thickBot="1" x14ac:dyDescent="0.3">
      <c r="A444" s="34"/>
      <c r="B444" s="49"/>
      <c r="C444" s="133" t="str">
        <f>"TOTAL " &amp;" " &amp; B439 &amp; " " &amp; (C439)</f>
        <v>TOTAL  09.01. Assegurances.</v>
      </c>
      <c r="D444" s="134"/>
      <c r="E444" s="136">
        <f>'Pressupost Arrencada TV'!N444</f>
        <v>0</v>
      </c>
      <c r="F444" s="136">
        <f>SUM(F440:F443)</f>
        <v>0</v>
      </c>
      <c r="G444" s="136">
        <f>SUM(G440:G443)</f>
        <v>0</v>
      </c>
      <c r="DL444" s="40" t="e">
        <f>SUM(DL440:DL443)</f>
        <v>#REF!</v>
      </c>
    </row>
    <row r="445" spans="1:116" x14ac:dyDescent="0.25">
      <c r="A445" s="34"/>
      <c r="B445" s="49"/>
      <c r="C445" s="68" t="str">
        <f>"TOTAL" &amp; " " &amp;C437</f>
        <v>TOTAL CAPÍTOL 09.- Assegurances</v>
      </c>
      <c r="D445" s="69"/>
      <c r="E445" s="250">
        <f>'Pressupost Arrencada TV'!N445</f>
        <v>0</v>
      </c>
      <c r="F445" s="250">
        <f>F444</f>
        <v>0</v>
      </c>
      <c r="G445" s="250">
        <f>G444</f>
        <v>0</v>
      </c>
      <c r="DL445" s="44" t="e">
        <f>(DL444)</f>
        <v>#REF!</v>
      </c>
    </row>
    <row r="446" spans="1:116" ht="15.75" customHeight="1" x14ac:dyDescent="0.25">
      <c r="A446" s="34"/>
      <c r="E446" s="42"/>
      <c r="F446" s="20"/>
      <c r="G446" s="20"/>
    </row>
    <row r="447" spans="1:116" ht="18.75" x14ac:dyDescent="0.3">
      <c r="A447" s="20"/>
      <c r="B447" s="54"/>
      <c r="C447" s="45" t="str">
        <f>'Pressupost Arrencada TV'!C447</f>
        <v>CAPÍTOL 10.- Despeses generals</v>
      </c>
      <c r="E447" s="42"/>
      <c r="F447" s="20"/>
      <c r="G447" s="20"/>
    </row>
    <row r="448" spans="1:116" x14ac:dyDescent="0.25">
      <c r="A448" s="20"/>
      <c r="B448" s="42" t="s">
        <v>0</v>
      </c>
      <c r="C448" s="9"/>
      <c r="E448" s="42"/>
      <c r="F448" s="20"/>
      <c r="G448" s="20"/>
    </row>
    <row r="449" spans="1:116" x14ac:dyDescent="0.25">
      <c r="A449" s="20"/>
      <c r="B449" s="41" t="str">
        <f>'Pressupost Arrencada TV'!B449</f>
        <v>10.01.</v>
      </c>
      <c r="C449" s="34" t="str">
        <f>'Pressupost Arrencada TV'!C449</f>
        <v>Generals.</v>
      </c>
      <c r="E449" s="42"/>
      <c r="F449" s="20"/>
      <c r="G449" s="20"/>
    </row>
    <row r="450" spans="1:116" x14ac:dyDescent="0.25">
      <c r="A450" s="34"/>
      <c r="B450" s="160" t="str">
        <f>'Pressupost Arrencada TV'!B450</f>
        <v>10.01.01.</v>
      </c>
      <c r="C450" s="241" t="str">
        <f>'Pressupost Arrencada TV'!C450</f>
        <v xml:space="preserve">Lloguer d'oficina </v>
      </c>
      <c r="D450" s="166">
        <f>'Pressupost Arrencada TV'!D450</f>
        <v>0</v>
      </c>
      <c r="E450" s="239">
        <f>'Pressupost Arrencada TV'!N450</f>
        <v>0</v>
      </c>
      <c r="F450" s="254"/>
      <c r="G450" s="252">
        <f t="shared" ref="G450:G466" si="31">F450-E450</f>
        <v>0</v>
      </c>
      <c r="DL450" s="39" t="e">
        <f>(IF(#REF!=0,1,#REF!)*IF(#REF!=0,1,#REF!)*#REF! )+#REF!*IF(#REF!=0,1,#REF!)*IF(#REF!=0,1,#REF!)</f>
        <v>#REF!</v>
      </c>
    </row>
    <row r="451" spans="1:116" x14ac:dyDescent="0.25">
      <c r="B451" s="184" t="str">
        <f>'Pressupost Arrencada TV'!B451</f>
        <v>10.01.02.</v>
      </c>
      <c r="C451" s="184" t="str">
        <f>'Pressupost Arrencada TV'!C451</f>
        <v xml:space="preserve">Missatgeria </v>
      </c>
      <c r="D451" s="159">
        <f>'Pressupost Arrencada TV'!D451</f>
        <v>0</v>
      </c>
      <c r="E451" s="239">
        <f>'Pressupost Arrencada TV'!N451</f>
        <v>0</v>
      </c>
      <c r="F451" s="255"/>
      <c r="G451" s="252">
        <f t="shared" si="31"/>
        <v>0</v>
      </c>
      <c r="DL451" s="39" t="e">
        <f>(IF(#REF!=0,1,#REF!)*IF(#REF!=0,1,#REF!)*#REF! )+#REF!*IF(#REF!=0,1,#REF!)*IF(#REF!=0,1,#REF!)</f>
        <v>#REF!</v>
      </c>
    </row>
    <row r="452" spans="1:116" x14ac:dyDescent="0.25">
      <c r="A452" s="34"/>
      <c r="B452" s="145" t="str">
        <f>'Pressupost Arrencada TV'!B452</f>
        <v>10.01.03.</v>
      </c>
      <c r="C452" s="145" t="str">
        <f>'Pressupost Arrencada TV'!C452</f>
        <v xml:space="preserve">Correu i telègrafs  </v>
      </c>
      <c r="D452" s="150">
        <f>'Pressupost Arrencada TV'!D452</f>
        <v>0</v>
      </c>
      <c r="E452" s="239">
        <f>'Pressupost Arrencada TV'!N452</f>
        <v>0</v>
      </c>
      <c r="F452" s="254"/>
      <c r="G452" s="252">
        <f t="shared" si="31"/>
        <v>0</v>
      </c>
      <c r="DL452" s="39" t="e">
        <f>(IF(#REF!=0,1,#REF!)*IF(#REF!=0,1,#REF!)*#REF! )+#REF!*IF(#REF!=0,1,#REF!)*IF(#REF!=0,1,#REF!)</f>
        <v>#REF!</v>
      </c>
    </row>
    <row r="453" spans="1:116" x14ac:dyDescent="0.25">
      <c r="A453" s="34"/>
      <c r="B453" s="184" t="str">
        <f>'Pressupost Arrencada TV'!B453</f>
        <v>10.01.04.</v>
      </c>
      <c r="C453" s="184" t="str">
        <f>'Pressupost Arrencada TV'!C453</f>
        <v xml:space="preserve">Telèfons </v>
      </c>
      <c r="D453" s="159">
        <f>'Pressupost Arrencada TV'!D453</f>
        <v>0</v>
      </c>
      <c r="E453" s="239">
        <f>'Pressupost Arrencada TV'!N453</f>
        <v>0</v>
      </c>
      <c r="F453" s="255"/>
      <c r="G453" s="252">
        <f t="shared" si="31"/>
        <v>0</v>
      </c>
      <c r="DL453" s="39" t="e">
        <f>(IF(#REF!=0,1,#REF!)*IF(#REF!=0,1,#REF!)*#REF! )+#REF!*IF(#REF!=0,1,#REF!)*IF(#REF!=0,1,#REF!)</f>
        <v>#REF!</v>
      </c>
    </row>
    <row r="454" spans="1:116" x14ac:dyDescent="0.25">
      <c r="A454" s="34"/>
      <c r="B454" s="145" t="str">
        <f>'Pressupost Arrencada TV'!B454</f>
        <v>10.01.05.</v>
      </c>
      <c r="C454" s="145" t="str">
        <f>'Pressupost Arrencada TV'!C454</f>
        <v>Walkies</v>
      </c>
      <c r="D454" s="150">
        <f>'Pressupost Arrencada TV'!D454</f>
        <v>0</v>
      </c>
      <c r="E454" s="239">
        <f>'Pressupost Arrencada TV'!N454</f>
        <v>0</v>
      </c>
      <c r="F454" s="254"/>
      <c r="G454" s="252">
        <f t="shared" si="31"/>
        <v>0</v>
      </c>
      <c r="DL454" s="39" t="e">
        <f>(IF(#REF!=0,1,#REF!)*IF(#REF!=0,1,#REF!)*#REF! )+#REF!*IF(#REF!=0,1,#REF!)*IF(#REF!=0,1,#REF!)</f>
        <v>#REF!</v>
      </c>
    </row>
    <row r="455" spans="1:116" x14ac:dyDescent="0.25">
      <c r="A455" s="34"/>
      <c r="B455" s="184" t="str">
        <f>'Pressupost Arrencada TV'!B455</f>
        <v>10.01.06.</v>
      </c>
      <c r="C455" s="184" t="str">
        <f>'Pressupost Arrencada TV'!C455</f>
        <v xml:space="preserve">Llum, aigua, neteja </v>
      </c>
      <c r="D455" s="159">
        <f>'Pressupost Arrencada TV'!D455</f>
        <v>0</v>
      </c>
      <c r="E455" s="239">
        <f>'Pressupost Arrencada TV'!N455</f>
        <v>0</v>
      </c>
      <c r="F455" s="255"/>
      <c r="G455" s="252">
        <f t="shared" si="31"/>
        <v>0</v>
      </c>
      <c r="DL455" s="39" t="e">
        <f>(IF(#REF!=0,1,#REF!)*IF(#REF!=0,1,#REF!)*#REF! )+#REF!*IF(#REF!=0,1,#REF!)*IF(#REF!=0,1,#REF!)</f>
        <v>#REF!</v>
      </c>
    </row>
    <row r="456" spans="1:116" x14ac:dyDescent="0.25">
      <c r="A456" s="34"/>
      <c r="B456" s="145" t="str">
        <f>'Pressupost Arrencada TV'!B456</f>
        <v>10.01.07.</v>
      </c>
      <c r="C456" s="145" t="str">
        <f>'Pressupost Arrencada TV'!C456</f>
        <v xml:space="preserve">Material d' oficina </v>
      </c>
      <c r="D456" s="150">
        <f>'Pressupost Arrencada TV'!D456</f>
        <v>0</v>
      </c>
      <c r="E456" s="239">
        <f>'Pressupost Arrencada TV'!N456</f>
        <v>0</v>
      </c>
      <c r="F456" s="254"/>
      <c r="G456" s="252">
        <f t="shared" si="31"/>
        <v>0</v>
      </c>
      <c r="DL456" s="39" t="e">
        <f>(IF(#REF!=0,1,#REF!)*IF(#REF!=0,1,#REF!)*#REF! )+#REF!*IF(#REF!=0,1,#REF!)*IF(#REF!=0,1,#REF!)</f>
        <v>#REF!</v>
      </c>
    </row>
    <row r="457" spans="1:116" x14ac:dyDescent="0.25">
      <c r="A457" s="34"/>
      <c r="B457" s="184" t="str">
        <f>'Pressupost Arrencada TV'!B457</f>
        <v>10.01.08.</v>
      </c>
      <c r="C457" s="184" t="str">
        <f>'Pressupost Arrencada TV'!C457</f>
        <v>Discs durs</v>
      </c>
      <c r="D457" s="159">
        <f>'Pressupost Arrencada TV'!D457</f>
        <v>0</v>
      </c>
      <c r="E457" s="239">
        <f>'Pressupost Arrencada TV'!N457</f>
        <v>0</v>
      </c>
      <c r="F457" s="255"/>
      <c r="G457" s="252">
        <f t="shared" si="31"/>
        <v>0</v>
      </c>
      <c r="DL457" s="39" t="e">
        <f>(IF(#REF!=0,1,#REF!)*IF(#REF!=0,1,#REF!)*#REF! )+#REF!*IF(#REF!=0,1,#REF!)*IF(#REF!=0,1,#REF!)</f>
        <v>#REF!</v>
      </c>
    </row>
    <row r="458" spans="1:116" x14ac:dyDescent="0.25">
      <c r="A458" s="34"/>
      <c r="B458" s="145" t="str">
        <f>'Pressupost Arrencada TV'!B458</f>
        <v>10.01.09.</v>
      </c>
      <c r="C458" s="145" t="str">
        <f>'Pressupost Arrencada TV'!C458</f>
        <v>Gestoria</v>
      </c>
      <c r="D458" s="150">
        <f>'Pressupost Arrencada TV'!D458</f>
        <v>0</v>
      </c>
      <c r="E458" s="239">
        <f>'Pressupost Arrencada TV'!N458</f>
        <v>0</v>
      </c>
      <c r="F458" s="254"/>
      <c r="G458" s="252">
        <f t="shared" si="31"/>
        <v>0</v>
      </c>
      <c r="DL458" s="39" t="e">
        <f>(IF(#REF!=0,1,#REF!)*IF(#REF!=0,1,#REF!)*#REF! )+#REF!*IF(#REF!=0,1,#REF!)*IF(#REF!=0,1,#REF!)</f>
        <v>#REF!</v>
      </c>
    </row>
    <row r="459" spans="1:116" x14ac:dyDescent="0.25">
      <c r="A459" s="34"/>
      <c r="B459" s="184" t="str">
        <f>'Pressupost Arrencada TV'!B459</f>
        <v>10.01.10.</v>
      </c>
      <c r="C459" s="184" t="str">
        <f>'Pressupost Arrencada TV'!C459</f>
        <v xml:space="preserve">Fotocòpies </v>
      </c>
      <c r="D459" s="159">
        <f>'Pressupost Arrencada TV'!D459</f>
        <v>0</v>
      </c>
      <c r="E459" s="239">
        <f>'Pressupost Arrencada TV'!N459</f>
        <v>0</v>
      </c>
      <c r="F459" s="255"/>
      <c r="G459" s="252">
        <f t="shared" si="31"/>
        <v>0</v>
      </c>
      <c r="DL459" s="39" t="e">
        <f>(IF(#REF!=0,1,#REF!)*IF(#REF!=0,1,#REF!)*#REF! )+#REF!*IF(#REF!=0,1,#REF!)*IF(#REF!=0,1,#REF!)</f>
        <v>#REF!</v>
      </c>
    </row>
    <row r="460" spans="1:116" x14ac:dyDescent="0.25">
      <c r="A460" s="34"/>
      <c r="B460" s="145" t="str">
        <f>'Pressupost Arrencada TV'!B460</f>
        <v>10.01.11.</v>
      </c>
      <c r="C460" s="145" t="str">
        <f>'Pressupost Arrencada TV'!C460</f>
        <v xml:space="preserve">Despeses financeres </v>
      </c>
      <c r="D460" s="150">
        <f>'Pressupost Arrencada TV'!D460</f>
        <v>0</v>
      </c>
      <c r="E460" s="239">
        <f>'Pressupost Arrencada TV'!N460</f>
        <v>0</v>
      </c>
      <c r="F460" s="254"/>
      <c r="G460" s="252">
        <f t="shared" si="31"/>
        <v>0</v>
      </c>
      <c r="DL460" s="39" t="e">
        <f>(IF(#REF!=0,1,#REF!)*IF(#REF!=0,1,#REF!)*#REF! )+#REF!*IF(#REF!=0,1,#REF!)*IF(#REF!=0,1,#REF!)</f>
        <v>#REF!</v>
      </c>
    </row>
    <row r="461" spans="1:116" x14ac:dyDescent="0.25">
      <c r="A461" s="34"/>
      <c r="B461" s="184" t="str">
        <f>'Pressupost Arrencada TV'!B461</f>
        <v>10.01.12.</v>
      </c>
      <c r="C461" s="184" t="str">
        <f>'Pressupost Arrencada TV'!C461</f>
        <v>Imprevistos</v>
      </c>
      <c r="D461" s="159">
        <f>'Pressupost Arrencada TV'!D461</f>
        <v>0</v>
      </c>
      <c r="E461" s="239">
        <f>'Pressupost Arrencada TV'!N461</f>
        <v>0</v>
      </c>
      <c r="F461" s="255"/>
      <c r="G461" s="252">
        <f t="shared" si="31"/>
        <v>0</v>
      </c>
      <c r="DL461" s="39" t="e">
        <f>(IF(#REF!=0,1,#REF!)*IF(#REF!=0,1,#REF!)*#REF! )+#REF!*IF(#REF!=0,1,#REF!)*IF(#REF!=0,1,#REF!)</f>
        <v>#REF!</v>
      </c>
    </row>
    <row r="462" spans="1:116" x14ac:dyDescent="0.25">
      <c r="A462" s="34"/>
      <c r="B462" s="145" t="str">
        <f>'Pressupost Arrencada TV'!B462</f>
        <v>10.01.13.</v>
      </c>
      <c r="C462" s="249" t="str">
        <f>'Pressupost Arrencada TV'!C462</f>
        <v>Despeses especials</v>
      </c>
      <c r="D462" s="150">
        <f>'Pressupost Arrencada TV'!D462</f>
        <v>0</v>
      </c>
      <c r="E462" s="239">
        <f>'Pressupost Arrencada TV'!N462</f>
        <v>0</v>
      </c>
      <c r="F462" s="254"/>
      <c r="G462" s="252">
        <f t="shared" si="31"/>
        <v>0</v>
      </c>
      <c r="DL462" s="39"/>
    </row>
    <row r="463" spans="1:116" x14ac:dyDescent="0.25">
      <c r="A463" s="34"/>
      <c r="B463" s="184" t="str">
        <f>'Pressupost Arrencada TV'!B463</f>
        <v>10.01.14</v>
      </c>
      <c r="C463" s="249" t="str">
        <f>'Pressupost Arrencada TV'!C463</f>
        <v>Despeses especials</v>
      </c>
      <c r="D463" s="159">
        <f>'Pressupost Arrencada TV'!D463</f>
        <v>0</v>
      </c>
      <c r="E463" s="239">
        <f>'Pressupost Arrencada TV'!N463</f>
        <v>0</v>
      </c>
      <c r="F463" s="255"/>
      <c r="G463" s="252">
        <f t="shared" si="31"/>
        <v>0</v>
      </c>
      <c r="DL463" s="39"/>
    </row>
    <row r="464" spans="1:116" x14ac:dyDescent="0.25">
      <c r="A464" s="34"/>
      <c r="B464" s="145" t="str">
        <f>'Pressupost Arrencada TV'!B464</f>
        <v>10.01.15.</v>
      </c>
      <c r="C464" s="240">
        <f>'Pressupost Arrencada TV'!C464</f>
        <v>0</v>
      </c>
      <c r="D464" s="150">
        <f>'Pressupost Arrencada TV'!D464</f>
        <v>0</v>
      </c>
      <c r="E464" s="239">
        <f>'Pressupost Arrencada TV'!N464</f>
        <v>0</v>
      </c>
      <c r="F464" s="254"/>
      <c r="G464" s="252">
        <f t="shared" si="31"/>
        <v>0</v>
      </c>
      <c r="DL464" s="39" t="e">
        <f>(IF(#REF!=0,1,#REF!)*IF(#REF!=0,1,#REF!)*#REF! )+#REF!*IF(#REF!=0,1,#REF!)*IF(#REF!=0,1,#REF!)</f>
        <v>#REF!</v>
      </c>
    </row>
    <row r="465" spans="1:116" x14ac:dyDescent="0.25">
      <c r="A465" s="34"/>
      <c r="B465" s="184" t="str">
        <f>'Pressupost Arrencada TV'!B465</f>
        <v>10.01.16.</v>
      </c>
      <c r="C465" s="240">
        <f>'Pressupost Arrencada TV'!C465</f>
        <v>0</v>
      </c>
      <c r="D465" s="159">
        <f>'Pressupost Arrencada TV'!D465</f>
        <v>0</v>
      </c>
      <c r="E465" s="239">
        <f>'Pressupost Arrencada TV'!N465</f>
        <v>0</v>
      </c>
      <c r="F465" s="255"/>
      <c r="G465" s="252">
        <f t="shared" si="31"/>
        <v>0</v>
      </c>
      <c r="DL465" s="39" t="e">
        <f>(IF(#REF!=0,1,#REF!)*IF(#REF!=0,1,#REF!)*#REF! )+#REF!*IF(#REF!=0,1,#REF!)*IF(#REF!=0,1,#REF!)</f>
        <v>#REF!</v>
      </c>
    </row>
    <row r="466" spans="1:116" x14ac:dyDescent="0.25">
      <c r="A466" s="34"/>
      <c r="B466" s="195" t="str">
        <f>'Pressupost Arrencada TV'!B466</f>
        <v>10.01.17.</v>
      </c>
      <c r="C466" s="248">
        <f>'Pressupost Arrencada TV'!C466</f>
        <v>0</v>
      </c>
      <c r="D466" s="182">
        <f>'Pressupost Arrencada TV'!D466</f>
        <v>0</v>
      </c>
      <c r="E466" s="239">
        <f>'Pressupost Arrencada TV'!N466</f>
        <v>0</v>
      </c>
      <c r="F466" s="254"/>
      <c r="G466" s="252">
        <f t="shared" si="31"/>
        <v>0</v>
      </c>
      <c r="DL466" s="39" t="e">
        <f>(IF(#REF!=0,1,#REF!)*IF(#REF!=0,1,#REF!)*#REF! )+#REF!*IF(#REF!=0,1,#REF!)*IF(#REF!=0,1,#REF!)</f>
        <v>#REF!</v>
      </c>
    </row>
    <row r="467" spans="1:116" ht="15.75" thickBot="1" x14ac:dyDescent="0.3">
      <c r="A467" s="34"/>
      <c r="B467" s="49"/>
      <c r="C467" s="133" t="str">
        <f>"TOTAL " &amp;" " &amp; B449 &amp; " " &amp; (C449)</f>
        <v>TOTAL  10.01. Generals.</v>
      </c>
      <c r="D467" s="134"/>
      <c r="E467" s="136">
        <f>'Pressupost Arrencada TV'!N467</f>
        <v>0</v>
      </c>
      <c r="F467" s="136">
        <f>SUM(F450:F466)</f>
        <v>0</v>
      </c>
      <c r="G467" s="136">
        <f>SUM(G450:G466)</f>
        <v>0</v>
      </c>
      <c r="DL467" s="40" t="e">
        <f>SUM(DL450:DL466)</f>
        <v>#REF!</v>
      </c>
    </row>
    <row r="468" spans="1:116" x14ac:dyDescent="0.25">
      <c r="A468" s="34"/>
      <c r="B468" s="49"/>
      <c r="C468" s="68" t="str">
        <f>"TOTAL" &amp; " " &amp;C447</f>
        <v>TOTAL CAPÍTOL 10.- Despeses generals</v>
      </c>
      <c r="D468" s="69"/>
      <c r="E468" s="250">
        <f>'Pressupost Arrencada TV'!N468</f>
        <v>0</v>
      </c>
      <c r="F468" s="250">
        <f>F467</f>
        <v>0</v>
      </c>
      <c r="G468" s="250">
        <f>G467</f>
        <v>0</v>
      </c>
      <c r="DL468" s="44" t="e">
        <f>(DL467)</f>
        <v>#REF!</v>
      </c>
    </row>
    <row r="469" spans="1:116" ht="12" customHeight="1" x14ac:dyDescent="0.25">
      <c r="A469" s="20"/>
      <c r="E469" s="42"/>
      <c r="F469"/>
    </row>
    <row r="470" spans="1:116" x14ac:dyDescent="0.25">
      <c r="A470" s="20"/>
      <c r="E470" s="42"/>
      <c r="F470"/>
    </row>
    <row r="471" spans="1:116" ht="18.75" x14ac:dyDescent="0.3">
      <c r="C471" s="56" t="s">
        <v>237</v>
      </c>
      <c r="D471" s="57"/>
      <c r="E471" s="251">
        <f>'Pressupost Arrencada TV'!N471</f>
        <v>0</v>
      </c>
      <c r="F471" s="251">
        <f>F28 + F157 + F211 + F272 + F323 + F361 + F384+ F435 + F445 + F468</f>
        <v>0</v>
      </c>
      <c r="G471" s="251">
        <f>G28 + G157 + G211 + G272 + G323 + G361 + G384+ G435 + G445 + G468</f>
        <v>0</v>
      </c>
      <c r="DL471" s="59" t="e">
        <f>(DL28+DL157+DL211+DL272+DL323+DL361+DL384+DL435+DL445+DL468)</f>
        <v>#REF!</v>
      </c>
    </row>
    <row r="472" spans="1:116" x14ac:dyDescent="0.25">
      <c r="B472"/>
      <c r="F472"/>
    </row>
    <row r="473" spans="1:116" x14ac:dyDescent="0.25">
      <c r="B473"/>
      <c r="F473"/>
    </row>
    <row r="474" spans="1:116" x14ac:dyDescent="0.25">
      <c r="B474"/>
      <c r="F474"/>
    </row>
    <row r="475" spans="1:116" x14ac:dyDescent="0.25">
      <c r="B475"/>
      <c r="F475"/>
    </row>
    <row r="476" spans="1:116" x14ac:dyDescent="0.25">
      <c r="B476"/>
      <c r="F476"/>
    </row>
    <row r="477" spans="1:116" x14ac:dyDescent="0.25">
      <c r="B477"/>
    </row>
    <row r="478" spans="1:116" x14ac:dyDescent="0.25">
      <c r="B478"/>
      <c r="F478"/>
    </row>
    <row r="479" spans="1:116" x14ac:dyDescent="0.25">
      <c r="B479"/>
      <c r="F479"/>
    </row>
    <row r="480" spans="1:116" x14ac:dyDescent="0.25">
      <c r="B480"/>
      <c r="F480"/>
    </row>
    <row r="481" spans="2:6" x14ac:dyDescent="0.25">
      <c r="B481"/>
      <c r="F481"/>
    </row>
    <row r="482" spans="2:6" x14ac:dyDescent="0.25">
      <c r="B482"/>
      <c r="F482"/>
    </row>
    <row r="483" spans="2:6" x14ac:dyDescent="0.25">
      <c r="B483"/>
      <c r="F483"/>
    </row>
    <row r="484" spans="2:6" x14ac:dyDescent="0.25">
      <c r="B484"/>
      <c r="F484"/>
    </row>
    <row r="485" spans="2:6" x14ac:dyDescent="0.25">
      <c r="B485"/>
      <c r="F485"/>
    </row>
    <row r="486" spans="2:6" x14ac:dyDescent="0.25">
      <c r="F486"/>
    </row>
  </sheetData>
  <sheetProtection algorithmName="SHA-512" hashValue="A7Y+mOq4UI/u6Tjn6VdLndJy/SsTZSDp9ykSNb1SaUKucA5srALg9CX/i51uMBXseMiYPF1CrxmjTizeNpR7YA==" saltValue="+TeS6eO2YuSySgH+AS0hkA==" spinCount="100000" sheet="1" selectLockedCells="1"/>
  <dataConsolidate/>
  <customSheetViews>
    <customSheetView guid="{B3735A95-1048-4852-A5F0-6E65EE2AE0AE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1"/>
      <headerFooter>
        <oddHeader>&amp;L&amp;G</oddHeader>
        <oddFooter>&amp;L&amp;BCCMA Confidencial&amp;B&amp;C&amp;D&amp;RPàgina &amp;P</oddFooter>
      </headerFooter>
    </customSheetView>
    <customSheetView guid="{FB1680C6-9E8E-4359-AB81-A1649BB5AF88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2"/>
      <headerFooter>
        <oddHeader>&amp;L&amp;G</oddHeader>
        <oddFooter>&amp;L&amp;BCCMA Confidencial&amp;B&amp;C&amp;D&amp;RPàgina &amp;P</oddFooter>
      </headerFooter>
    </customSheetView>
    <customSheetView guid="{7DF631EC-DFE3-4E5B-A06C-16A6D07FA6C3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3"/>
      <headerFooter>
        <oddHeader>&amp;L&amp;G</oddHeader>
        <oddFooter>&amp;L&amp;BCCMA Confidencial&amp;B&amp;C&amp;D&amp;RPàgina &amp;P</oddFooter>
      </headerFooter>
    </customSheetView>
    <customSheetView guid="{5208A340-0DC6-4752-9A10-745AB1A8604C}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6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4"/>
      <headerFooter>
        <oddHeader>&amp;L&amp;G</oddHeader>
        <oddFooter>&amp;L&amp;BCCMA Confidencial&amp;B&amp;C&amp;D&amp;RPàgina &amp;P</oddFooter>
      </headerFooter>
    </customSheetView>
    <customSheetView guid="{DDFA059A-7208-477B-A6FB-6B211EE624B9}" scale="80" zeroValues="0" printArea="1" hiddenColumns="1" topLeftCell="B1">
      <pane xSplit="3" ySplit="3" topLeftCell="E22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5"/>
      <headerFooter>
        <oddHeader>&amp;L&amp;G</oddHeader>
        <oddFooter>&amp;L&amp;BCCMA Confidencial&amp;B&amp;C&amp;D&amp;RPàgina &amp;P</oddFooter>
      </headerFooter>
    </customSheetView>
    <customSheetView guid="{64E0B953-B50B-43FC-8DE2-444B9310CDBC}" scale="80" zeroValues="0" printArea="1" hiddenColumns="1" topLeftCell="B1">
      <pane xSplit="3" ySplit="3" topLeftCell="E8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6"/>
      <headerFooter>
        <oddHeader>&amp;L&amp;G</oddHeader>
        <oddFooter>&amp;L&amp;BCCMA Confidencial&amp;B&amp;C&amp;D&amp;RPàgina &amp;P</oddFooter>
      </headerFooter>
    </customSheetView>
  </customSheetViews>
  <mergeCells count="7">
    <mergeCell ref="D1:G1"/>
    <mergeCell ref="E2:E3"/>
    <mergeCell ref="F2:F3"/>
    <mergeCell ref="B1:C1"/>
    <mergeCell ref="A2:C3"/>
    <mergeCell ref="D2:D3"/>
    <mergeCell ref="G2:G3"/>
  </mergeCells>
  <pageMargins left="0.39370078740157483" right="0.39370078740157483" top="0.74803149606299213" bottom="0.74803149606299213" header="0.31496062992125984" footer="0.31496062992125984"/>
  <pageSetup paperSize="9" scale="62" fitToHeight="0" orientation="portrait" r:id="rId7"/>
  <headerFooter>
    <oddHeader>&amp;L&amp;G</oddHeader>
    <oddFooter>&amp;L&amp;BCCMA Confidencial&amp;B&amp;C&amp;D&amp;RPàgina &amp;P</oddFooter>
  </headerFooter>
  <rowBreaks count="10" manualBreakCount="10">
    <brk id="28" max="16383" man="1"/>
    <brk id="97" max="16383" man="1"/>
    <brk id="157" max="16383" man="1"/>
    <brk id="211" max="16383" man="1"/>
    <brk id="272" max="16383" man="1"/>
    <brk id="323" max="16383" man="1"/>
    <brk id="361" max="16383" man="1"/>
    <brk id="384" max="16383" man="1"/>
    <brk id="435" max="16383" man="1"/>
    <brk id="445" max="16383" man="1"/>
  </rowBreaks>
  <legacyDrawingHF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ull10">
    <tabColor theme="3" tint="0.39997558519241921"/>
    <pageSetUpPr autoPageBreaks="0"/>
  </sheetPr>
  <dimension ref="A1:DL471"/>
  <sheetViews>
    <sheetView showZeros="0" topLeftCell="B1" zoomScaleNormal="100" zoomScaleSheetLayoutView="100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F8" sqref="F8"/>
    </sheetView>
  </sheetViews>
  <sheetFormatPr baseColWidth="10" defaultColWidth="9.140625" defaultRowHeight="15" x14ac:dyDescent="0.25"/>
  <cols>
    <col min="1" max="1" width="10.42578125" hidden="1" customWidth="1"/>
    <col min="2" max="2" width="11.42578125" style="52" customWidth="1"/>
    <col min="3" max="3" width="59" customWidth="1"/>
    <col min="4" max="4" width="23.5703125" customWidth="1"/>
    <col min="5" max="5" width="19.42578125" customWidth="1"/>
    <col min="6" max="6" width="19.42578125" style="60" customWidth="1"/>
    <col min="7" max="7" width="19.42578125" customWidth="1"/>
    <col min="116" max="116" width="14.5703125" hidden="1" customWidth="1"/>
  </cols>
  <sheetData>
    <row r="1" spans="1:116" ht="28.5" x14ac:dyDescent="0.45">
      <c r="A1" s="113"/>
      <c r="B1" s="341" t="str">
        <f>Portada!B1</f>
        <v>Actualització a: 12/02/2026</v>
      </c>
      <c r="C1" s="341"/>
      <c r="D1" s="383" t="s">
        <v>655</v>
      </c>
      <c r="E1" s="383"/>
      <c r="F1" s="383"/>
      <c r="G1" s="383"/>
    </row>
    <row r="2" spans="1:116" x14ac:dyDescent="0.25">
      <c r="A2" s="343" t="s">
        <v>193</v>
      </c>
      <c r="B2" s="343"/>
      <c r="C2" s="343"/>
      <c r="D2" s="343" t="s">
        <v>194</v>
      </c>
      <c r="E2" s="343" t="s">
        <v>653</v>
      </c>
      <c r="F2" s="343" t="s">
        <v>654</v>
      </c>
      <c r="G2" s="343" t="s">
        <v>661</v>
      </c>
    </row>
    <row r="3" spans="1:116" x14ac:dyDescent="0.25">
      <c r="A3" s="343"/>
      <c r="B3" s="343"/>
      <c r="C3" s="343"/>
      <c r="D3" s="343"/>
      <c r="E3" s="343"/>
      <c r="F3" s="343"/>
      <c r="G3" s="343"/>
    </row>
    <row r="4" spans="1:116" ht="21" x14ac:dyDescent="0.25">
      <c r="A4" s="28"/>
      <c r="B4" s="28"/>
      <c r="C4" s="28"/>
      <c r="D4" s="24"/>
      <c r="E4" s="28"/>
      <c r="F4" s="20"/>
      <c r="G4" s="28"/>
      <c r="DL4" s="20"/>
    </row>
    <row r="5" spans="1:116" ht="18.75" x14ac:dyDescent="0.3">
      <c r="A5" s="21"/>
      <c r="B5" s="31"/>
      <c r="C5" s="45" t="str">
        <f>'Pressupost Producció TV'!C5</f>
        <v>CAPÍTOL 01.- Guió, música i arxiu</v>
      </c>
      <c r="D5" s="20"/>
      <c r="E5" s="20"/>
      <c r="F5" s="20"/>
      <c r="G5" s="20"/>
      <c r="DL5" s="20"/>
    </row>
    <row r="6" spans="1:116" x14ac:dyDescent="0.25">
      <c r="A6" s="20"/>
      <c r="B6" s="42" t="str">
        <f>'Pressupost Producció TV'!B6</f>
        <v>Núm. Compte</v>
      </c>
      <c r="C6" s="20"/>
      <c r="D6" s="20"/>
      <c r="E6" s="20"/>
      <c r="F6" s="20"/>
      <c r="G6" s="20"/>
      <c r="DL6" s="20"/>
    </row>
    <row r="7" spans="1:116" x14ac:dyDescent="0.25">
      <c r="B7" s="41" t="str">
        <f>'Pressupost Producció TV'!B7</f>
        <v>01.01.</v>
      </c>
      <c r="C7" s="34" t="str">
        <f>'Pressupost Producció TV'!C7</f>
        <v>Guió</v>
      </c>
      <c r="D7" s="20"/>
      <c r="E7" s="20"/>
      <c r="F7" s="20"/>
      <c r="G7" s="20"/>
      <c r="DL7" s="22"/>
    </row>
    <row r="8" spans="1:116" x14ac:dyDescent="0.25">
      <c r="B8" s="160" t="str">
        <f>'Pressupost Producció TV'!B8</f>
        <v>01.01.01.</v>
      </c>
      <c r="C8" s="161" t="str">
        <f>'Pressupost Producció TV'!C8</f>
        <v>Argument original  o bíblia</v>
      </c>
      <c r="D8" s="166">
        <f>'Pressupost Producció TV'!D8</f>
        <v>0</v>
      </c>
      <c r="E8" s="252">
        <f>'Pressupost Producció TV'!N8</f>
        <v>0</v>
      </c>
      <c r="F8" s="254"/>
      <c r="G8" s="252">
        <f>F8-E8</f>
        <v>0</v>
      </c>
      <c r="DL8" s="39" t="e">
        <f>(IF(#REF!=0,1,#REF!)*IF(#REF!=0,1,#REF!)*#REF! )+#REF!*IF(#REF!=0,1,#REF!)*IF(#REF!=0,1,#REF!)</f>
        <v>#REF!</v>
      </c>
    </row>
    <row r="9" spans="1:116" x14ac:dyDescent="0.25">
      <c r="A9" s="20"/>
      <c r="B9" s="153" t="str">
        <f>'Pressupost Producció TV'!B9</f>
        <v>01.01.02.</v>
      </c>
      <c r="C9" s="153" t="str">
        <f>'Pressupost Producció TV'!C9</f>
        <v>Compra de guió</v>
      </c>
      <c r="D9" s="159">
        <f>'Pressupost Producció TV'!D9</f>
        <v>0</v>
      </c>
      <c r="E9" s="252">
        <f>'Pressupost Producció TV'!N9</f>
        <v>0</v>
      </c>
      <c r="F9" s="255"/>
      <c r="G9" s="252">
        <f t="shared" ref="G9:G17" si="0">F9-E9</f>
        <v>0</v>
      </c>
      <c r="DL9" s="39" t="e">
        <f>(IF(#REF!=0,1,#REF!)*IF(#REF!=0,1,#REF!)*#REF! )+#REF!*IF(#REF!=0,1,#REF!)*IF(#REF!=0,1,#REF!)</f>
        <v>#REF!</v>
      </c>
    </row>
    <row r="10" spans="1:116" x14ac:dyDescent="0.25">
      <c r="A10" s="20"/>
      <c r="B10" s="144" t="str">
        <f>'Pressupost Producció TV'!B10</f>
        <v>01.01.03.</v>
      </c>
      <c r="C10" s="144" t="str">
        <f>'Pressupost Producció TV'!C10</f>
        <v xml:space="preserve">Traduccions </v>
      </c>
      <c r="D10" s="150">
        <f>'Pressupost Producció TV'!D10</f>
        <v>0</v>
      </c>
      <c r="E10" s="252">
        <f>'Pressupost Producció TV'!N10</f>
        <v>0</v>
      </c>
      <c r="F10" s="254"/>
      <c r="G10" s="252">
        <f t="shared" si="0"/>
        <v>0</v>
      </c>
      <c r="DL10" s="39" t="e">
        <f>(IF(#REF!=0,1,#REF!)*IF(#REF!=0,1,#REF!)*#REF! )+#REF!*IF(#REF!=0,1,#REF!)*IF(#REF!=0,1,#REF!)</f>
        <v>#REF!</v>
      </c>
    </row>
    <row r="11" spans="1:116" x14ac:dyDescent="0.25">
      <c r="A11" s="20"/>
      <c r="B11" s="153" t="str">
        <f>'Pressupost Producció TV'!B11</f>
        <v>01.01.04.</v>
      </c>
      <c r="C11" s="153" t="str">
        <f>'Pressupost Producció TV'!C11</f>
        <v>Transcripcions</v>
      </c>
      <c r="D11" s="159">
        <f>'Pressupost Producció TV'!D11</f>
        <v>0</v>
      </c>
      <c r="E11" s="252">
        <f>'Pressupost Producció TV'!N11</f>
        <v>0</v>
      </c>
      <c r="F11" s="255"/>
      <c r="G11" s="252">
        <f t="shared" si="0"/>
        <v>0</v>
      </c>
      <c r="DL11" s="39" t="e">
        <f>(IF(#REF!=0,1,#REF!)*IF(#REF!=0,1,#REF!)*#REF! )+#REF!*IF(#REF!=0,1,#REF!)*IF(#REF!=0,1,#REF!)</f>
        <v>#REF!</v>
      </c>
    </row>
    <row r="12" spans="1:116" x14ac:dyDescent="0.25">
      <c r="A12" s="20"/>
      <c r="B12" s="144" t="str">
        <f>'Pressupost Producció TV'!B12</f>
        <v>01.01.05.</v>
      </c>
      <c r="C12" s="144" t="str">
        <f>'Pressupost Producció TV'!C12</f>
        <v>Imatges d'arxiu</v>
      </c>
      <c r="D12" s="150">
        <f>'Pressupost Producció TV'!D12</f>
        <v>0</v>
      </c>
      <c r="E12" s="252">
        <f>'Pressupost Producció TV'!N12</f>
        <v>0</v>
      </c>
      <c r="F12" s="254"/>
      <c r="G12" s="252">
        <f t="shared" si="0"/>
        <v>0</v>
      </c>
      <c r="DL12" s="39" t="e">
        <f>(IF(#REF!=0,1,#REF!)*IF(#REF!=0,1,#REF!)*#REF! )+#REF!*IF(#REF!=0,1,#REF!)*IF(#REF!=0,1,#REF!)</f>
        <v>#REF!</v>
      </c>
    </row>
    <row r="13" spans="1:116" x14ac:dyDescent="0.25">
      <c r="A13" s="20"/>
      <c r="B13" s="153" t="str">
        <f>'Pressupost Producció TV'!B13</f>
        <v>01.01.06.</v>
      </c>
      <c r="C13" s="153" t="str">
        <f>'Pressupost Producció TV'!C13</f>
        <v>Drets de format</v>
      </c>
      <c r="D13" s="159">
        <f>'Pressupost Producció TV'!D13</f>
        <v>0</v>
      </c>
      <c r="E13" s="252">
        <f>'Pressupost Producció TV'!N13</f>
        <v>0</v>
      </c>
      <c r="F13" s="255"/>
      <c r="G13" s="252">
        <f t="shared" si="0"/>
        <v>0</v>
      </c>
      <c r="DL13" s="39" t="e">
        <f>(IF(#REF!=0,1,#REF!)*IF(#REF!=0,1,#REF!)*#REF! )+#REF!*IF(#REF!=0,1,#REF!)*IF(#REF!=0,1,#REF!)</f>
        <v>#REF!</v>
      </c>
    </row>
    <row r="14" spans="1:116" x14ac:dyDescent="0.25">
      <c r="A14" s="20"/>
      <c r="B14" s="144" t="str">
        <f>'Pressupost Producció TV'!B14</f>
        <v>01.01.07.</v>
      </c>
      <c r="C14" s="144" t="str">
        <f>'Pressupost Producció TV'!C14</f>
        <v>Premis de Programa</v>
      </c>
      <c r="D14" s="150">
        <f>'Pressupost Producció TV'!D14</f>
        <v>0</v>
      </c>
      <c r="E14" s="252">
        <f>'Pressupost Producció TV'!N14</f>
        <v>0</v>
      </c>
      <c r="F14" s="254"/>
      <c r="G14" s="252">
        <f t="shared" si="0"/>
        <v>0</v>
      </c>
      <c r="DL14" s="39" t="e">
        <f>(IF(#REF!=0,1,#REF!)*IF(#REF!=0,1,#REF!)*#REF! )+#REF!*IF(#REF!=0,1,#REF!)*IF(#REF!=0,1,#REF!)</f>
        <v>#REF!</v>
      </c>
    </row>
    <row r="15" spans="1:116" x14ac:dyDescent="0.25">
      <c r="A15" s="20"/>
      <c r="B15" s="153" t="str">
        <f>'Pressupost Producció TV'!B15</f>
        <v>01.01.08.</v>
      </c>
      <c r="C15" s="142">
        <f>'Pressupost Producció TV'!C15</f>
        <v>0</v>
      </c>
      <c r="D15" s="159">
        <f>'Pressupost Producció TV'!D15</f>
        <v>0</v>
      </c>
      <c r="E15" s="252">
        <f>'Pressupost Producció TV'!N15</f>
        <v>0</v>
      </c>
      <c r="F15" s="255"/>
      <c r="G15" s="252">
        <f t="shared" si="0"/>
        <v>0</v>
      </c>
      <c r="DL15" s="39" t="e">
        <f>(IF(#REF!=0,1,#REF!)*IF(#REF!=0,1,#REF!)*#REF! )+#REF!*IF(#REF!=0,1,#REF!)*IF(#REF!=0,1,#REF!)</f>
        <v>#REF!</v>
      </c>
    </row>
    <row r="16" spans="1:116" x14ac:dyDescent="0.25">
      <c r="A16" s="20"/>
      <c r="B16" s="144" t="str">
        <f>'Pressupost Producció TV'!B16</f>
        <v>01.01.09.</v>
      </c>
      <c r="C16" s="142">
        <f>'Pressupost Producció TV'!C16</f>
        <v>0</v>
      </c>
      <c r="D16" s="150">
        <f>'Pressupost Producció TV'!D16</f>
        <v>0</v>
      </c>
      <c r="E16" s="252">
        <f>'Pressupost Producció TV'!N16</f>
        <v>0</v>
      </c>
      <c r="F16" s="254"/>
      <c r="G16" s="252">
        <f t="shared" si="0"/>
        <v>0</v>
      </c>
      <c r="DL16" s="39" t="e">
        <f>(IF(#REF!=0,1,#REF!)*IF(#REF!=0,1,#REF!)*#REF! )+#REF!*IF(#REF!=0,1,#REF!)*IF(#REF!=0,1,#REF!)</f>
        <v>#REF!</v>
      </c>
    </row>
    <row r="17" spans="1:116" x14ac:dyDescent="0.25">
      <c r="A17" s="20"/>
      <c r="B17" s="169" t="str">
        <f>'Pressupost Producció TV'!B17</f>
        <v>01.01.10.</v>
      </c>
      <c r="C17" s="142">
        <f>'Pressupost Producció TV'!C17</f>
        <v>0</v>
      </c>
      <c r="D17" s="159">
        <f>'Pressupost Producció TV'!D17</f>
        <v>0</v>
      </c>
      <c r="E17" s="252">
        <f>'Pressupost Producció TV'!N17</f>
        <v>0</v>
      </c>
      <c r="F17" s="255"/>
      <c r="G17" s="252">
        <f t="shared" si="0"/>
        <v>0</v>
      </c>
      <c r="DL17" s="39" t="e">
        <f>(IF(#REF!=0,1,#REF!)*IF(#REF!=0,1,#REF!)*#REF! )+#REF!*IF(#REF!=0,1,#REF!)*IF(#REF!=0,1,#REF!)</f>
        <v>#REF!</v>
      </c>
    </row>
    <row r="18" spans="1:116" ht="15.75" thickBot="1" x14ac:dyDescent="0.3">
      <c r="A18" s="20"/>
      <c r="B18" s="37"/>
      <c r="C18" s="133" t="str">
        <f>'Pressupost Producció TV'!C18</f>
        <v>TOTAL  01.01. Guió</v>
      </c>
      <c r="D18" s="134">
        <f>'Pressupost Producció TV'!D18</f>
        <v>0</v>
      </c>
      <c r="E18" s="136">
        <f>'Pressupost Producció TV'!N18</f>
        <v>0</v>
      </c>
      <c r="F18" s="136">
        <f>SUM(F8:F17)</f>
        <v>0</v>
      </c>
      <c r="G18" s="136">
        <f>SUM(G8:G17)</f>
        <v>0</v>
      </c>
      <c r="DL18" s="40" t="e">
        <f>SUM(DL8:DL17)</f>
        <v>#REF!</v>
      </c>
    </row>
    <row r="19" spans="1:116" x14ac:dyDescent="0.25">
      <c r="B19" s="42" t="str">
        <f>'Pressupost Producció TV'!B19</f>
        <v>Núm. Compte</v>
      </c>
      <c r="C19" s="20"/>
      <c r="D19" s="35"/>
      <c r="E19" s="20"/>
      <c r="F19" s="20"/>
      <c r="G19" s="20"/>
      <c r="DL19" s="20"/>
    </row>
    <row r="20" spans="1:116" x14ac:dyDescent="0.25">
      <c r="A20" s="20"/>
      <c r="B20" s="41" t="str">
        <f>'Pressupost Producció TV'!B20</f>
        <v>01.02.</v>
      </c>
      <c r="C20" s="34" t="str">
        <f>'Pressupost Producció TV'!C20</f>
        <v>Música</v>
      </c>
      <c r="D20" s="20"/>
      <c r="E20" s="20"/>
      <c r="F20" s="20"/>
      <c r="G20" s="20"/>
      <c r="DL20" s="20"/>
    </row>
    <row r="21" spans="1:116" x14ac:dyDescent="0.25">
      <c r="A21" s="34"/>
      <c r="B21" s="160" t="str">
        <f>'Pressupost Producció TV'!B21</f>
        <v>01.02.01.</v>
      </c>
      <c r="C21" s="161" t="str">
        <f>'Pressupost Producció TV'!C21</f>
        <v>Música original</v>
      </c>
      <c r="D21" s="166">
        <f>'Pressupost Producció TV'!D21</f>
        <v>0</v>
      </c>
      <c r="E21" s="239">
        <f>'Pressupost Producció TV'!N21</f>
        <v>0</v>
      </c>
      <c r="F21" s="256"/>
      <c r="G21" s="252">
        <f t="shared" ref="G21:G26" si="1">F21-E21</f>
        <v>0</v>
      </c>
      <c r="DL21" s="39" t="e">
        <f>(IF(#REF!=0,1,#REF!)*IF(#REF!=0,1,#REF!)*#REF! )+#REF!*IF(#REF!=0,1,#REF!)*IF(#REF!=0,1,#REF!)</f>
        <v>#REF!</v>
      </c>
    </row>
    <row r="22" spans="1:116" x14ac:dyDescent="0.25">
      <c r="A22" s="34"/>
      <c r="B22" s="153" t="str">
        <f>'Pressupost Producció TV'!B22</f>
        <v>01.02.02.</v>
      </c>
      <c r="C22" s="153" t="str">
        <f>'Pressupost Producció TV'!C22</f>
        <v>Musica de llibreria</v>
      </c>
      <c r="D22" s="159">
        <f>'Pressupost Producció TV'!D22</f>
        <v>0</v>
      </c>
      <c r="E22" s="239">
        <f>'Pressupost Producció TV'!N22</f>
        <v>0</v>
      </c>
      <c r="F22" s="257"/>
      <c r="G22" s="252">
        <f t="shared" si="1"/>
        <v>0</v>
      </c>
      <c r="DL22" s="39" t="e">
        <f>(IF(#REF!=0,1,#REF!)*IF(#REF!=0,1,#REF!)*#REF! )+#REF!*IF(#REF!=0,1,#REF!)*IF(#REF!=0,1,#REF!)</f>
        <v>#REF!</v>
      </c>
    </row>
    <row r="23" spans="1:116" x14ac:dyDescent="0.25">
      <c r="A23" s="20"/>
      <c r="B23" s="144" t="str">
        <f>'Pressupost Producció TV'!B23</f>
        <v>01.02.03.</v>
      </c>
      <c r="C23" s="144" t="str">
        <f>'Pressupost Producció TV'!C23</f>
        <v>Arranjaments</v>
      </c>
      <c r="D23" s="150">
        <f>'Pressupost Producció TV'!D23</f>
        <v>0</v>
      </c>
      <c r="E23" s="239">
        <f>'Pressupost Producció TV'!N23</f>
        <v>0</v>
      </c>
      <c r="F23" s="256"/>
      <c r="G23" s="252">
        <f t="shared" si="1"/>
        <v>0</v>
      </c>
      <c r="DL23" s="39" t="e">
        <f>(IF(#REF!=0,1,#REF!)*IF(#REF!=0,1,#REF!)*#REF! )+#REF!*IF(#REF!=0,1,#REF!)*IF(#REF!=0,1,#REF!)</f>
        <v>#REF!</v>
      </c>
    </row>
    <row r="24" spans="1:116" x14ac:dyDescent="0.25">
      <c r="A24" s="20"/>
      <c r="B24" s="144" t="str">
        <f>'Pressupost Producció TV'!B24</f>
        <v>01.02.04.</v>
      </c>
      <c r="C24" s="142">
        <f>'Pressupost Producció TV'!C24</f>
        <v>0</v>
      </c>
      <c r="D24" s="281">
        <f>'Pressupost Producció TV'!D24</f>
        <v>0</v>
      </c>
      <c r="E24" s="239">
        <f>'Pressupost Producció TV'!N24</f>
        <v>0</v>
      </c>
      <c r="F24" s="257"/>
      <c r="G24" s="252">
        <f t="shared" si="1"/>
        <v>0</v>
      </c>
      <c r="DL24" s="39" t="e">
        <f>(IF(#REF!=0,1,#REF!)*IF(#REF!=0,1,#REF!)*#REF! )+#REF!*IF(#REF!=0,1,#REF!)*IF(#REF!=0,1,#REF!)</f>
        <v>#REF!</v>
      </c>
    </row>
    <row r="25" spans="1:116" x14ac:dyDescent="0.25">
      <c r="A25" s="20"/>
      <c r="B25" s="153" t="str">
        <f>'Pressupost Producció TV'!B25</f>
        <v>01.02.05.</v>
      </c>
      <c r="C25" s="142">
        <f>'Pressupost Producció TV'!C25</f>
        <v>0</v>
      </c>
      <c r="D25" s="150">
        <f>'Pressupost Producció TV'!D25</f>
        <v>0</v>
      </c>
      <c r="E25" s="239">
        <f>'Pressupost Producció TV'!N25</f>
        <v>0</v>
      </c>
      <c r="F25" s="256"/>
      <c r="G25" s="252">
        <f t="shared" si="1"/>
        <v>0</v>
      </c>
      <c r="DL25" s="39" t="e">
        <f>(IF(#REF!=0,1,#REF!)*IF(#REF!=0,1,#REF!)*#REF! )+#REF!*IF(#REF!=0,1,#REF!)*IF(#REF!=0,1,#REF!)</f>
        <v>#REF!</v>
      </c>
    </row>
    <row r="26" spans="1:116" x14ac:dyDescent="0.25">
      <c r="A26" s="20"/>
      <c r="B26" s="177" t="str">
        <f>'Pressupost Producció TV'!B26</f>
        <v>01.02.06.</v>
      </c>
      <c r="C26" s="142">
        <f>'Pressupost Producció TV'!C26</f>
        <v>0</v>
      </c>
      <c r="D26" s="282">
        <f>'Pressupost Producció TV'!D26</f>
        <v>0</v>
      </c>
      <c r="E26" s="239">
        <f>'Pressupost Producció TV'!N26</f>
        <v>0</v>
      </c>
      <c r="F26" s="257"/>
      <c r="G26" s="252">
        <f t="shared" si="1"/>
        <v>0</v>
      </c>
      <c r="DL26" s="39" t="e">
        <f>(IF(#REF!=0,1,#REF!)*IF(#REF!=0,1,#REF!)*#REF! )+#REF!*IF(#REF!=0,1,#REF!)*IF(#REF!=0,1,#REF!)</f>
        <v>#REF!</v>
      </c>
    </row>
    <row r="27" spans="1:116" ht="15.75" thickBot="1" x14ac:dyDescent="0.3">
      <c r="A27" s="20"/>
      <c r="B27" s="37"/>
      <c r="C27" s="133" t="str">
        <f>'Pressupost Producció TV'!C27</f>
        <v>TOTAL  01.02. Música</v>
      </c>
      <c r="D27" s="134">
        <f>'Pressupost Producció TV'!D27</f>
        <v>0</v>
      </c>
      <c r="E27" s="136">
        <f>'Pressupost Producció TV'!N27</f>
        <v>0</v>
      </c>
      <c r="F27" s="136">
        <f>SUM(F21:F26)</f>
        <v>0</v>
      </c>
      <c r="G27" s="136">
        <f>SUM(G21:G26)</f>
        <v>0</v>
      </c>
      <c r="DL27" s="40" t="e">
        <f>SUM(DL21:DL26)</f>
        <v>#REF!</v>
      </c>
    </row>
    <row r="28" spans="1:116" ht="15" customHeight="1" x14ac:dyDescent="0.25">
      <c r="A28" s="20"/>
      <c r="B28" s="31"/>
      <c r="C28" s="68" t="str">
        <f>"TOTAL" &amp; " " &amp;C5</f>
        <v>TOTAL CAPÍTOL 01.- Guió, música i arxiu</v>
      </c>
      <c r="D28" s="69"/>
      <c r="E28" s="250">
        <f>'Pressupost Producció TV'!N28</f>
        <v>0</v>
      </c>
      <c r="F28" s="250">
        <f>F18 +F27</f>
        <v>0</v>
      </c>
      <c r="G28" s="250">
        <f>G18 +G27</f>
        <v>0</v>
      </c>
      <c r="DL28" s="44" t="e">
        <f>(DL18 + DL27)</f>
        <v>#REF!</v>
      </c>
    </row>
    <row r="29" spans="1:116" x14ac:dyDescent="0.25">
      <c r="A29" s="20"/>
      <c r="B29" s="21"/>
      <c r="C29" s="21"/>
      <c r="D29" s="42"/>
      <c r="E29" s="20"/>
      <c r="F29" s="20"/>
      <c r="G29" s="20"/>
      <c r="DL29" s="20"/>
    </row>
    <row r="30" spans="1:116" ht="18.75" x14ac:dyDescent="0.3">
      <c r="A30" s="21"/>
      <c r="B30" s="31"/>
      <c r="C30" s="45" t="str">
        <f>'Pressupost Producció TV'!C30</f>
        <v>CAPÍTOL 02.- Personal artístic</v>
      </c>
      <c r="D30" s="46"/>
      <c r="E30" s="46"/>
      <c r="F30" s="20"/>
      <c r="G30" s="20"/>
      <c r="DL30" s="46"/>
    </row>
    <row r="31" spans="1:116" x14ac:dyDescent="0.25">
      <c r="A31" s="20"/>
      <c r="B31" s="42" t="str">
        <f>'Pressupost Producció TV'!B31</f>
        <v>Núm. Compte</v>
      </c>
      <c r="C31" s="20"/>
      <c r="D31" s="38"/>
      <c r="E31" s="38"/>
      <c r="F31" s="20"/>
      <c r="G31" s="20"/>
      <c r="DL31" s="38"/>
    </row>
    <row r="32" spans="1:116" x14ac:dyDescent="0.25">
      <c r="A32" s="20"/>
      <c r="B32" s="41" t="str">
        <f>'Pressupost Producció TV'!B32</f>
        <v>02.01.</v>
      </c>
      <c r="C32" s="34" t="str">
        <f>'Pressupost Producció TV'!C32</f>
        <v>Protagonistes</v>
      </c>
      <c r="D32" s="47"/>
      <c r="E32" s="47"/>
      <c r="F32" s="20"/>
      <c r="G32" s="20"/>
      <c r="DL32" s="47"/>
    </row>
    <row r="33" spans="1:116" x14ac:dyDescent="0.25">
      <c r="A33" s="34"/>
      <c r="B33" s="160" t="str">
        <f>'Pressupost Producció TV'!B33</f>
        <v>02.01.01.</v>
      </c>
      <c r="C33" s="240" t="str">
        <f>'Pressupost Producció TV'!C33</f>
        <v xml:space="preserve"> </v>
      </c>
      <c r="D33" s="166">
        <f>'Pressupost Producció TV'!D33</f>
        <v>0</v>
      </c>
      <c r="E33" s="239">
        <f>'Pressupost Producció TV'!N33</f>
        <v>0</v>
      </c>
      <c r="F33" s="254"/>
      <c r="G33" s="252">
        <f t="shared" ref="G33:G42" si="2">F33-E33</f>
        <v>0</v>
      </c>
      <c r="DL33" s="39" t="e">
        <f>(IF(#REF!=0,1,#REF!)*IF(#REF!=0,1,#REF!)*#REF! )+#REF!*IF(#REF!=0,1,#REF!)*IF(#REF!=0,1,#REF!)</f>
        <v>#REF!</v>
      </c>
    </row>
    <row r="34" spans="1:116" x14ac:dyDescent="0.25">
      <c r="A34" s="34"/>
      <c r="B34" s="153" t="str">
        <f>'Pressupost Producció TV'!B34</f>
        <v>02.01.02.</v>
      </c>
      <c r="C34" s="240">
        <f>'Pressupost Producció TV'!C34</f>
        <v>0</v>
      </c>
      <c r="D34" s="159">
        <f>'Pressupost Producció TV'!D34</f>
        <v>0</v>
      </c>
      <c r="E34" s="239">
        <f>'Pressupost Producció TV'!N34</f>
        <v>0</v>
      </c>
      <c r="F34" s="255"/>
      <c r="G34" s="252">
        <f t="shared" si="2"/>
        <v>0</v>
      </c>
      <c r="DL34" s="39" t="e">
        <f>(IF(#REF!=0,1,#REF!)*IF(#REF!=0,1,#REF!)*#REF! )+#REF!*IF(#REF!=0,1,#REF!)*IF(#REF!=0,1,#REF!)</f>
        <v>#REF!</v>
      </c>
    </row>
    <row r="35" spans="1:116" x14ac:dyDescent="0.25">
      <c r="A35" s="20"/>
      <c r="B35" s="144" t="str">
        <f>'Pressupost Producció TV'!B35</f>
        <v>02.01.03.</v>
      </c>
      <c r="C35" s="240">
        <f>'Pressupost Producció TV'!C35</f>
        <v>0</v>
      </c>
      <c r="D35" s="150">
        <f>'Pressupost Producció TV'!D35</f>
        <v>0</v>
      </c>
      <c r="E35" s="239">
        <f>'Pressupost Producció TV'!N35</f>
        <v>0</v>
      </c>
      <c r="F35" s="254"/>
      <c r="G35" s="252">
        <f t="shared" si="2"/>
        <v>0</v>
      </c>
      <c r="DL35" s="39" t="e">
        <f>(IF(#REF!=0,1,#REF!)*IF(#REF!=0,1,#REF!)*#REF! )+#REF!*IF(#REF!=0,1,#REF!)*IF(#REF!=0,1,#REF!)</f>
        <v>#REF!</v>
      </c>
    </row>
    <row r="36" spans="1:116" x14ac:dyDescent="0.25">
      <c r="A36" s="20"/>
      <c r="B36" s="153" t="str">
        <f>'Pressupost Producció TV'!B36</f>
        <v>02.01.04.</v>
      </c>
      <c r="C36" s="240">
        <f>'Pressupost Producció TV'!C36</f>
        <v>0</v>
      </c>
      <c r="D36" s="159">
        <f>'Pressupost Producció TV'!D36</f>
        <v>0</v>
      </c>
      <c r="E36" s="239">
        <f>'Pressupost Producció TV'!N36</f>
        <v>0</v>
      </c>
      <c r="F36" s="255"/>
      <c r="G36" s="252">
        <f t="shared" si="2"/>
        <v>0</v>
      </c>
      <c r="DL36" s="39" t="e">
        <f>(IF(#REF!=0,1,#REF!)*IF(#REF!=0,1,#REF!)*#REF! )+#REF!*IF(#REF!=0,1,#REF!)*IF(#REF!=0,1,#REF!)</f>
        <v>#REF!</v>
      </c>
    </row>
    <row r="37" spans="1:116" x14ac:dyDescent="0.25">
      <c r="A37" s="20"/>
      <c r="B37" s="144" t="str">
        <f>'Pressupost Producció TV'!B37</f>
        <v>02.01.05.</v>
      </c>
      <c r="C37" s="240">
        <f>'Pressupost Producció TV'!C37</f>
        <v>0</v>
      </c>
      <c r="D37" s="150">
        <f>'Pressupost Producció TV'!D37</f>
        <v>0</v>
      </c>
      <c r="E37" s="239">
        <f>'Pressupost Producció TV'!N37</f>
        <v>0</v>
      </c>
      <c r="F37" s="254"/>
      <c r="G37" s="252">
        <f t="shared" si="2"/>
        <v>0</v>
      </c>
      <c r="DL37" s="39" t="e">
        <f>(IF(#REF!=0,1,#REF!)*IF(#REF!=0,1,#REF!)*#REF! )+#REF!*IF(#REF!=0,1,#REF!)*IF(#REF!=0,1,#REF!)</f>
        <v>#REF!</v>
      </c>
    </row>
    <row r="38" spans="1:116" x14ac:dyDescent="0.25">
      <c r="A38" s="20"/>
      <c r="B38" s="153" t="str">
        <f>'Pressupost Producció TV'!B38</f>
        <v>02.01.06.</v>
      </c>
      <c r="C38" s="240">
        <f>'Pressupost Producció TV'!C38</f>
        <v>0</v>
      </c>
      <c r="D38" s="159">
        <f>'Pressupost Producció TV'!D38</f>
        <v>0</v>
      </c>
      <c r="E38" s="239">
        <f>'Pressupost Producció TV'!N38</f>
        <v>0</v>
      </c>
      <c r="F38" s="255"/>
      <c r="G38" s="252">
        <f t="shared" si="2"/>
        <v>0</v>
      </c>
      <c r="DL38" s="39" t="e">
        <f>(IF(#REF!=0,1,#REF!)*IF(#REF!=0,1,#REF!)*#REF! )+#REF!*IF(#REF!=0,1,#REF!)*IF(#REF!=0,1,#REF!)</f>
        <v>#REF!</v>
      </c>
    </row>
    <row r="39" spans="1:116" x14ac:dyDescent="0.25">
      <c r="A39" s="20"/>
      <c r="B39" s="144" t="str">
        <f>'Pressupost Producció TV'!B39</f>
        <v>02.01.07.</v>
      </c>
      <c r="C39" s="240">
        <f>'Pressupost Producció TV'!C39</f>
        <v>0</v>
      </c>
      <c r="D39" s="150">
        <f>'Pressupost Producció TV'!D39</f>
        <v>0</v>
      </c>
      <c r="E39" s="239">
        <f>'Pressupost Producció TV'!N39</f>
        <v>0</v>
      </c>
      <c r="F39" s="254"/>
      <c r="G39" s="252">
        <f t="shared" si="2"/>
        <v>0</v>
      </c>
      <c r="DL39" s="39" t="e">
        <f>(IF(#REF!=0,1,#REF!)*IF(#REF!=0,1,#REF!)*#REF! )+#REF!*IF(#REF!=0,1,#REF!)*IF(#REF!=0,1,#REF!)</f>
        <v>#REF!</v>
      </c>
    </row>
    <row r="40" spans="1:116" x14ac:dyDescent="0.25">
      <c r="A40" s="20"/>
      <c r="B40" s="153" t="str">
        <f>'Pressupost Producció TV'!B40</f>
        <v>02.01.08.</v>
      </c>
      <c r="C40" s="240">
        <f>'Pressupost Producció TV'!C40</f>
        <v>0</v>
      </c>
      <c r="D40" s="159">
        <f>'Pressupost Producció TV'!D40</f>
        <v>0</v>
      </c>
      <c r="E40" s="239">
        <f>'Pressupost Producció TV'!N40</f>
        <v>0</v>
      </c>
      <c r="F40" s="255"/>
      <c r="G40" s="252">
        <f t="shared" si="2"/>
        <v>0</v>
      </c>
      <c r="DL40" s="39" t="e">
        <f>(IF(#REF!=0,1,#REF!)*IF(#REF!=0,1,#REF!)*#REF! )+#REF!*IF(#REF!=0,1,#REF!)*IF(#REF!=0,1,#REF!)</f>
        <v>#REF!</v>
      </c>
    </row>
    <row r="41" spans="1:116" x14ac:dyDescent="0.25">
      <c r="A41" s="20"/>
      <c r="B41" s="144" t="str">
        <f>'Pressupost Producció TV'!B41</f>
        <v>02.01.09.</v>
      </c>
      <c r="C41" s="240">
        <f>'Pressupost Producció TV'!C41</f>
        <v>0</v>
      </c>
      <c r="D41" s="150">
        <f>'Pressupost Producció TV'!D41</f>
        <v>0</v>
      </c>
      <c r="E41" s="239">
        <f>'Pressupost Producció TV'!N41</f>
        <v>0</v>
      </c>
      <c r="F41" s="254"/>
      <c r="G41" s="252">
        <f t="shared" si="2"/>
        <v>0</v>
      </c>
      <c r="DL41" s="39" t="e">
        <f>(IF(#REF!=0,1,#REF!)*IF(#REF!=0,1,#REF!)*#REF! )+#REF!*IF(#REF!=0,1,#REF!)*IF(#REF!=0,1,#REF!)</f>
        <v>#REF!</v>
      </c>
    </row>
    <row r="42" spans="1:116" x14ac:dyDescent="0.25">
      <c r="A42" s="20"/>
      <c r="B42" s="153" t="str">
        <f>'Pressupost Producció TV'!B42</f>
        <v>02.01.10.</v>
      </c>
      <c r="C42" s="240">
        <f>'Pressupost Producció TV'!C42</f>
        <v>0</v>
      </c>
      <c r="D42" s="159">
        <f>'Pressupost Producció TV'!D42</f>
        <v>0</v>
      </c>
      <c r="E42" s="239">
        <f>'Pressupost Producció TV'!N42</f>
        <v>0</v>
      </c>
      <c r="F42" s="255"/>
      <c r="G42" s="252">
        <f t="shared" si="2"/>
        <v>0</v>
      </c>
      <c r="DL42" s="39" t="e">
        <f>(IF(#REF!=0,1,#REF!)*IF(#REF!=0,1,#REF!)*#REF! )+#REF!*IF(#REF!=0,1,#REF!)*IF(#REF!=0,1,#REF!)</f>
        <v>#REF!</v>
      </c>
    </row>
    <row r="43" spans="1:116" ht="15.75" thickBot="1" x14ac:dyDescent="0.3">
      <c r="A43" s="20"/>
      <c r="B43" s="37"/>
      <c r="C43" s="133" t="str">
        <f>"TOTAL " &amp;" " &amp; B32 &amp; " " &amp; (C32)</f>
        <v>TOTAL  02.01. Protagonistes</v>
      </c>
      <c r="D43" s="134">
        <f>'Pressupost Producció TV'!D43</f>
        <v>0</v>
      </c>
      <c r="E43" s="136">
        <f>'Pressupost Producció TV'!N43</f>
        <v>0</v>
      </c>
      <c r="F43" s="136">
        <f>SUM(F33:F42)</f>
        <v>0</v>
      </c>
      <c r="G43" s="136">
        <f>SUM(G33:G42)</f>
        <v>0</v>
      </c>
      <c r="DL43" s="40" t="e">
        <f>SUM(DL33:DL42)</f>
        <v>#REF!</v>
      </c>
    </row>
    <row r="44" spans="1:116" x14ac:dyDescent="0.25">
      <c r="A44" s="20"/>
      <c r="B44" s="42" t="str">
        <f>'Pressupost Producció TV'!B44</f>
        <v>Núm. Compte</v>
      </c>
      <c r="C44" s="38"/>
      <c r="D44" s="38"/>
      <c r="E44" s="38">
        <f>'Pressupost Producció TV'!N44</f>
        <v>0</v>
      </c>
      <c r="F44" s="38"/>
      <c r="G44" s="20"/>
      <c r="DL44" s="38"/>
    </row>
    <row r="45" spans="1:116" x14ac:dyDescent="0.25">
      <c r="A45" s="20"/>
      <c r="B45" s="41" t="str">
        <f>'Pressupost Producció TV'!B45</f>
        <v>02.02.</v>
      </c>
      <c r="C45" s="34" t="str">
        <f>'Pressupost Producció TV'!C45</f>
        <v>Primers papers</v>
      </c>
      <c r="D45" s="38"/>
      <c r="E45" s="38"/>
      <c r="F45" s="20"/>
      <c r="G45" s="20"/>
      <c r="DL45" s="38"/>
    </row>
    <row r="46" spans="1:116" x14ac:dyDescent="0.25">
      <c r="A46" s="34"/>
      <c r="B46" s="160" t="str">
        <f>'Pressupost Producció TV'!B46</f>
        <v>02.02.01.</v>
      </c>
      <c r="C46" s="240" t="str">
        <f>'Pressupost Producció TV'!C46</f>
        <v xml:space="preserve"> </v>
      </c>
      <c r="D46" s="166">
        <f>'Pressupost Producció TV'!D46</f>
        <v>0</v>
      </c>
      <c r="E46" s="239">
        <f>'Pressupost Producció TV'!N46</f>
        <v>0</v>
      </c>
      <c r="F46" s="254"/>
      <c r="G46" s="252">
        <f t="shared" ref="G46:G60" si="3">F46-E46</f>
        <v>0</v>
      </c>
      <c r="DL46" s="39" t="e">
        <f>(IF(#REF!=0,1,#REF!)*IF(#REF!=0,1,#REF!)*#REF! )+#REF!*IF(#REF!=0,1,#REF!)*IF(#REF!=0,1,#REF!)</f>
        <v>#REF!</v>
      </c>
    </row>
    <row r="47" spans="1:116" x14ac:dyDescent="0.25">
      <c r="B47" s="153" t="str">
        <f>'Pressupost Producció TV'!B47</f>
        <v>02.02.02.</v>
      </c>
      <c r="C47" s="240">
        <f>'Pressupost Producció TV'!C47</f>
        <v>0</v>
      </c>
      <c r="D47" s="159">
        <f>'Pressupost Producció TV'!D47</f>
        <v>0</v>
      </c>
      <c r="E47" s="239">
        <f>'Pressupost Producció TV'!N47</f>
        <v>0</v>
      </c>
      <c r="F47" s="255"/>
      <c r="G47" s="252">
        <f t="shared" si="3"/>
        <v>0</v>
      </c>
      <c r="DL47" s="39" t="e">
        <f>(IF(#REF!=0,1,#REF!)*IF(#REF!=0,1,#REF!)*#REF! )+#REF!*IF(#REF!=0,1,#REF!)*IF(#REF!=0,1,#REF!)</f>
        <v>#REF!</v>
      </c>
    </row>
    <row r="48" spans="1:116" x14ac:dyDescent="0.25">
      <c r="A48" s="20"/>
      <c r="B48" s="144" t="str">
        <f>'Pressupost Producció TV'!B48</f>
        <v>02.02.03.</v>
      </c>
      <c r="C48" s="240" t="str">
        <f>'Pressupost Producció TV'!C48</f>
        <v xml:space="preserve"> </v>
      </c>
      <c r="D48" s="150">
        <f>'Pressupost Producció TV'!D48</f>
        <v>0</v>
      </c>
      <c r="E48" s="239">
        <f>'Pressupost Producció TV'!N48</f>
        <v>0</v>
      </c>
      <c r="F48" s="254"/>
      <c r="G48" s="252">
        <f t="shared" si="3"/>
        <v>0</v>
      </c>
      <c r="DL48" s="39" t="e">
        <f>(IF(#REF!=0,1,#REF!)*IF(#REF!=0,1,#REF!)*#REF! )+#REF!*IF(#REF!=0,1,#REF!)*IF(#REF!=0,1,#REF!)</f>
        <v>#REF!</v>
      </c>
    </row>
    <row r="49" spans="1:116" x14ac:dyDescent="0.25">
      <c r="A49" s="20"/>
      <c r="B49" s="153" t="str">
        <f>'Pressupost Producció TV'!B49</f>
        <v>02.02.04.</v>
      </c>
      <c r="C49" s="240">
        <f>'Pressupost Producció TV'!C49</f>
        <v>0</v>
      </c>
      <c r="D49" s="159">
        <f>'Pressupost Producció TV'!D49</f>
        <v>0</v>
      </c>
      <c r="E49" s="239">
        <f>'Pressupost Producció TV'!N49</f>
        <v>0</v>
      </c>
      <c r="F49" s="255"/>
      <c r="G49" s="252">
        <f t="shared" si="3"/>
        <v>0</v>
      </c>
      <c r="DL49" s="39" t="e">
        <f>(IF(#REF!=0,1,#REF!)*IF(#REF!=0,1,#REF!)*#REF! )+#REF!*IF(#REF!=0,1,#REF!)*IF(#REF!=0,1,#REF!)</f>
        <v>#REF!</v>
      </c>
    </row>
    <row r="50" spans="1:116" x14ac:dyDescent="0.25">
      <c r="A50" s="20"/>
      <c r="B50" s="144" t="str">
        <f>'Pressupost Producció TV'!B50</f>
        <v>02.02.05.</v>
      </c>
      <c r="C50" s="240">
        <f>'Pressupost Producció TV'!C50</f>
        <v>0</v>
      </c>
      <c r="D50" s="150">
        <f>'Pressupost Producció TV'!D50</f>
        <v>0</v>
      </c>
      <c r="E50" s="239">
        <f>'Pressupost Producció TV'!N50</f>
        <v>0</v>
      </c>
      <c r="F50" s="254"/>
      <c r="G50" s="252">
        <f t="shared" si="3"/>
        <v>0</v>
      </c>
      <c r="DL50" s="39" t="e">
        <f>(IF(#REF!=0,1,#REF!)*IF(#REF!=0,1,#REF!)*#REF! )+#REF!*IF(#REF!=0,1,#REF!)*IF(#REF!=0,1,#REF!)</f>
        <v>#REF!</v>
      </c>
    </row>
    <row r="51" spans="1:116" x14ac:dyDescent="0.25">
      <c r="A51" s="20"/>
      <c r="B51" s="153" t="str">
        <f>'Pressupost Producció TV'!B51</f>
        <v>02.02.06.</v>
      </c>
      <c r="C51" s="240">
        <f>'Pressupost Producció TV'!C51</f>
        <v>0</v>
      </c>
      <c r="D51" s="159">
        <f>'Pressupost Producció TV'!D51</f>
        <v>0</v>
      </c>
      <c r="E51" s="239">
        <f>'Pressupost Producció TV'!N51</f>
        <v>0</v>
      </c>
      <c r="F51" s="255"/>
      <c r="G51" s="252">
        <f t="shared" si="3"/>
        <v>0</v>
      </c>
      <c r="DL51" s="39" t="e">
        <f>(IF(#REF!=0,1,#REF!)*IF(#REF!=0,1,#REF!)*#REF! )+#REF!*IF(#REF!=0,1,#REF!)*IF(#REF!=0,1,#REF!)</f>
        <v>#REF!</v>
      </c>
    </row>
    <row r="52" spans="1:116" ht="15" customHeight="1" x14ac:dyDescent="0.25">
      <c r="A52" s="20"/>
      <c r="B52" s="144" t="str">
        <f>'Pressupost Producció TV'!B52</f>
        <v>02.02.07.</v>
      </c>
      <c r="C52" s="240">
        <f>'Pressupost Producció TV'!C52</f>
        <v>0</v>
      </c>
      <c r="D52" s="150">
        <f>'Pressupost Producció TV'!D52</f>
        <v>0</v>
      </c>
      <c r="E52" s="239">
        <f>'Pressupost Producció TV'!N52</f>
        <v>0</v>
      </c>
      <c r="F52" s="254"/>
      <c r="G52" s="252">
        <f t="shared" si="3"/>
        <v>0</v>
      </c>
      <c r="DL52" s="39" t="e">
        <f>(IF(#REF!=0,1,#REF!)*IF(#REF!=0,1,#REF!)*#REF! )+#REF!*IF(#REF!=0,1,#REF!)*IF(#REF!=0,1,#REF!)</f>
        <v>#REF!</v>
      </c>
    </row>
    <row r="53" spans="1:116" x14ac:dyDescent="0.25">
      <c r="A53" s="20"/>
      <c r="B53" s="153" t="str">
        <f>'Pressupost Producció TV'!B53</f>
        <v>02.02.08.</v>
      </c>
      <c r="C53" s="240">
        <f>'Pressupost Producció TV'!C53</f>
        <v>0</v>
      </c>
      <c r="D53" s="159">
        <f>'Pressupost Producció TV'!D53</f>
        <v>0</v>
      </c>
      <c r="E53" s="239">
        <f>'Pressupost Producció TV'!N53</f>
        <v>0</v>
      </c>
      <c r="F53" s="255"/>
      <c r="G53" s="252">
        <f t="shared" si="3"/>
        <v>0</v>
      </c>
      <c r="DL53" s="39" t="e">
        <f>(IF(#REF!=0,1,#REF!)*IF(#REF!=0,1,#REF!)*#REF! )+#REF!*IF(#REF!=0,1,#REF!)*IF(#REF!=0,1,#REF!)</f>
        <v>#REF!</v>
      </c>
    </row>
    <row r="54" spans="1:116" x14ac:dyDescent="0.25">
      <c r="A54" s="20"/>
      <c r="B54" s="144" t="str">
        <f>'Pressupost Producció TV'!B54</f>
        <v>02.02.09.</v>
      </c>
      <c r="C54" s="240">
        <f>'Pressupost Producció TV'!C54</f>
        <v>0</v>
      </c>
      <c r="D54" s="150">
        <f>'Pressupost Producció TV'!D54</f>
        <v>0</v>
      </c>
      <c r="E54" s="239">
        <f>'Pressupost Producció TV'!N54</f>
        <v>0</v>
      </c>
      <c r="F54" s="254"/>
      <c r="G54" s="252">
        <f t="shared" si="3"/>
        <v>0</v>
      </c>
      <c r="DL54" s="39" t="e">
        <f>(IF(#REF!=0,1,#REF!)*IF(#REF!=0,1,#REF!)*#REF! )+#REF!*IF(#REF!=0,1,#REF!)*IF(#REF!=0,1,#REF!)</f>
        <v>#REF!</v>
      </c>
    </row>
    <row r="55" spans="1:116" x14ac:dyDescent="0.25">
      <c r="A55" s="20"/>
      <c r="B55" s="153" t="str">
        <f>'Pressupost Producció TV'!B55</f>
        <v>02.02.10.</v>
      </c>
      <c r="C55" s="240">
        <f>'Pressupost Producció TV'!C55</f>
        <v>0</v>
      </c>
      <c r="D55" s="159">
        <f>'Pressupost Producció TV'!D55</f>
        <v>0</v>
      </c>
      <c r="E55" s="239">
        <f>'Pressupost Producció TV'!N55</f>
        <v>0</v>
      </c>
      <c r="F55" s="255"/>
      <c r="G55" s="252">
        <f t="shared" si="3"/>
        <v>0</v>
      </c>
      <c r="DL55" s="39" t="e">
        <f>(IF(#REF!=0,1,#REF!)*IF(#REF!=0,1,#REF!)*#REF! )+#REF!*IF(#REF!=0,1,#REF!)*IF(#REF!=0,1,#REF!)</f>
        <v>#REF!</v>
      </c>
    </row>
    <row r="56" spans="1:116" x14ac:dyDescent="0.25">
      <c r="A56" s="20"/>
      <c r="B56" s="144" t="str">
        <f>'Pressupost Producció TV'!B56</f>
        <v>02.02.11.</v>
      </c>
      <c r="C56" s="240">
        <f>'Pressupost Producció TV'!C56</f>
        <v>0</v>
      </c>
      <c r="D56" s="150">
        <f>'Pressupost Producció TV'!D56</f>
        <v>0</v>
      </c>
      <c r="E56" s="239">
        <f>'Pressupost Producció TV'!N56</f>
        <v>0</v>
      </c>
      <c r="F56" s="254"/>
      <c r="G56" s="252">
        <f t="shared" si="3"/>
        <v>0</v>
      </c>
      <c r="DL56" s="39" t="e">
        <f>(IF(#REF!=0,1,#REF!)*IF(#REF!=0,1,#REF!)*#REF! )+#REF!*IF(#REF!=0,1,#REF!)*IF(#REF!=0,1,#REF!)</f>
        <v>#REF!</v>
      </c>
    </row>
    <row r="57" spans="1:116" x14ac:dyDescent="0.25">
      <c r="A57" s="20"/>
      <c r="B57" s="153" t="str">
        <f>'Pressupost Producció TV'!B57</f>
        <v>02.02.12.</v>
      </c>
      <c r="C57" s="240">
        <f>'Pressupost Producció TV'!C57</f>
        <v>0</v>
      </c>
      <c r="D57" s="159">
        <f>'Pressupost Producció TV'!D57</f>
        <v>0</v>
      </c>
      <c r="E57" s="239">
        <f>'Pressupost Producció TV'!N57</f>
        <v>0</v>
      </c>
      <c r="F57" s="255"/>
      <c r="G57" s="252">
        <f t="shared" si="3"/>
        <v>0</v>
      </c>
      <c r="DL57" s="39" t="e">
        <f>(IF(#REF!=0,1,#REF!)*IF(#REF!=0,1,#REF!)*#REF! )+#REF!*IF(#REF!=0,1,#REF!)*IF(#REF!=0,1,#REF!)</f>
        <v>#REF!</v>
      </c>
    </row>
    <row r="58" spans="1:116" x14ac:dyDescent="0.25">
      <c r="A58" s="20"/>
      <c r="B58" s="144" t="str">
        <f>'Pressupost Producció TV'!B58</f>
        <v>02.02.13.</v>
      </c>
      <c r="C58" s="240">
        <f>'Pressupost Producció TV'!C58</f>
        <v>0</v>
      </c>
      <c r="D58" s="150">
        <f>'Pressupost Producció TV'!D58</f>
        <v>0</v>
      </c>
      <c r="E58" s="239">
        <f>'Pressupost Producció TV'!N58</f>
        <v>0</v>
      </c>
      <c r="F58" s="254"/>
      <c r="G58" s="252">
        <f t="shared" si="3"/>
        <v>0</v>
      </c>
      <c r="DL58" s="39" t="e">
        <f>(IF(#REF!=0,1,#REF!)*IF(#REF!=0,1,#REF!)*#REF! )+#REF!*IF(#REF!=0,1,#REF!)*IF(#REF!=0,1,#REF!)</f>
        <v>#REF!</v>
      </c>
    </row>
    <row r="59" spans="1:116" x14ac:dyDescent="0.25">
      <c r="A59" s="20"/>
      <c r="B59" s="153" t="str">
        <f>'Pressupost Producció TV'!B59</f>
        <v>02.02.14.</v>
      </c>
      <c r="C59" s="240">
        <f>'Pressupost Producció TV'!C59</f>
        <v>0</v>
      </c>
      <c r="D59" s="159">
        <f>'Pressupost Producció TV'!D59</f>
        <v>0</v>
      </c>
      <c r="E59" s="239">
        <f>'Pressupost Producció TV'!N59</f>
        <v>0</v>
      </c>
      <c r="F59" s="255"/>
      <c r="G59" s="252">
        <f t="shared" si="3"/>
        <v>0</v>
      </c>
      <c r="DL59" s="39" t="e">
        <f>(IF(#REF!=0,1,#REF!)*IF(#REF!=0,1,#REF!)*#REF! )+#REF!*IF(#REF!=0,1,#REF!)*IF(#REF!=0,1,#REF!)</f>
        <v>#REF!</v>
      </c>
    </row>
    <row r="60" spans="1:116" x14ac:dyDescent="0.25">
      <c r="A60" s="20"/>
      <c r="B60" s="144" t="str">
        <f>'Pressupost Producció TV'!B60</f>
        <v>02.02.15.</v>
      </c>
      <c r="C60" s="240">
        <f>'Pressupost Producció TV'!C60</f>
        <v>0</v>
      </c>
      <c r="D60" s="150">
        <f>'Pressupost Producció TV'!D60</f>
        <v>0</v>
      </c>
      <c r="E60" s="239">
        <f>'Pressupost Producció TV'!N60</f>
        <v>0</v>
      </c>
      <c r="F60" s="254"/>
      <c r="G60" s="252">
        <f t="shared" si="3"/>
        <v>0</v>
      </c>
      <c r="DL60" s="39" t="e">
        <f>(IF(#REF!=0,1,#REF!)*IF(#REF!=0,1,#REF!)*#REF! )+#REF!*IF(#REF!=0,1,#REF!)*IF(#REF!=0,1,#REF!)</f>
        <v>#REF!</v>
      </c>
    </row>
    <row r="61" spans="1:116" ht="15.75" thickBot="1" x14ac:dyDescent="0.3">
      <c r="A61" s="20"/>
      <c r="B61" s="31"/>
      <c r="C61" s="133" t="str">
        <f>"TOTAL " &amp;" " &amp; B45 &amp; " " &amp; (C45)</f>
        <v>TOTAL  02.02. Primers papers</v>
      </c>
      <c r="D61" s="134"/>
      <c r="E61" s="136">
        <f>'Pressupost Producció TV'!N61</f>
        <v>0</v>
      </c>
      <c r="F61" s="136">
        <f>SUM(F46:F60)</f>
        <v>0</v>
      </c>
      <c r="G61" s="136">
        <f>SUM(G46:G60)</f>
        <v>0</v>
      </c>
      <c r="DL61" s="40" t="e">
        <f>SUM(DL46:DL60)</f>
        <v>#REF!</v>
      </c>
    </row>
    <row r="62" spans="1:116" x14ac:dyDescent="0.25">
      <c r="A62" s="20"/>
      <c r="B62" s="42" t="str">
        <f>'Pressupost Producció TV'!B62</f>
        <v>Núm. Compte</v>
      </c>
      <c r="C62" s="38"/>
      <c r="D62" s="38"/>
      <c r="E62" s="20"/>
      <c r="F62" s="20"/>
      <c r="G62" s="20"/>
      <c r="DL62" s="38"/>
    </row>
    <row r="63" spans="1:116" x14ac:dyDescent="0.25">
      <c r="A63" s="20"/>
      <c r="B63" s="41" t="str">
        <f>'Pressupost Producció TV'!B63</f>
        <v>02.03.</v>
      </c>
      <c r="C63" s="34" t="str">
        <f>'Pressupost Producció TV'!C63</f>
        <v>Segons papers</v>
      </c>
      <c r="D63" s="47"/>
      <c r="E63" s="20"/>
      <c r="F63" s="20"/>
      <c r="G63" s="20"/>
      <c r="DL63" s="47"/>
    </row>
    <row r="64" spans="1:116" x14ac:dyDescent="0.25">
      <c r="A64" s="34"/>
      <c r="B64" s="160" t="str">
        <f>'Pressupost Producció TV'!B64</f>
        <v>02.03.01.</v>
      </c>
      <c r="C64" s="240" t="str">
        <f>'Pressupost Producció TV'!C64</f>
        <v xml:space="preserve"> </v>
      </c>
      <c r="D64" s="166">
        <f>'Pressupost Producció TV'!D64</f>
        <v>0</v>
      </c>
      <c r="E64" s="239">
        <f>'Pressupost Producció TV'!N64</f>
        <v>0</v>
      </c>
      <c r="F64" s="254"/>
      <c r="G64" s="252">
        <f t="shared" ref="G64:G78" si="4">F64-E64</f>
        <v>0</v>
      </c>
      <c r="DL64" s="39" t="e">
        <f>(IF(#REF!=0,1,#REF!)*IF(#REF!=0,1,#REF!)*#REF! )+#REF!*IF(#REF!=0,1,#REF!)*IF(#REF!=0,1,#REF!)</f>
        <v>#REF!</v>
      </c>
    </row>
    <row r="65" spans="1:116" x14ac:dyDescent="0.25">
      <c r="B65" s="153" t="str">
        <f>'Pressupost Producció TV'!B65</f>
        <v>02.03.02.</v>
      </c>
      <c r="C65" s="240" t="str">
        <f>'Pressupost Producció TV'!C65</f>
        <v xml:space="preserve"> </v>
      </c>
      <c r="D65" s="159">
        <f>'Pressupost Producció TV'!D65</f>
        <v>0</v>
      </c>
      <c r="E65" s="239">
        <f>'Pressupost Producció TV'!N65</f>
        <v>0</v>
      </c>
      <c r="F65" s="255"/>
      <c r="G65" s="252">
        <f t="shared" si="4"/>
        <v>0</v>
      </c>
      <c r="DL65" s="39" t="e">
        <f>(IF(#REF!=0,1,#REF!)*IF(#REF!=0,1,#REF!)*#REF! )+#REF!*IF(#REF!=0,1,#REF!)*IF(#REF!=0,1,#REF!)</f>
        <v>#REF!</v>
      </c>
    </row>
    <row r="66" spans="1:116" x14ac:dyDescent="0.25">
      <c r="A66" s="20"/>
      <c r="B66" s="144" t="str">
        <f>'Pressupost Producció TV'!B66</f>
        <v>02.03.03.</v>
      </c>
      <c r="C66" s="240">
        <f>'Pressupost Producció TV'!C66</f>
        <v>0</v>
      </c>
      <c r="D66" s="150">
        <f>'Pressupost Producció TV'!D66</f>
        <v>0</v>
      </c>
      <c r="E66" s="239">
        <f>'Pressupost Producció TV'!N66</f>
        <v>0</v>
      </c>
      <c r="F66" s="254"/>
      <c r="G66" s="252">
        <f t="shared" si="4"/>
        <v>0</v>
      </c>
      <c r="DL66" s="39" t="e">
        <f>(IF(#REF!=0,1,#REF!)*IF(#REF!=0,1,#REF!)*#REF! )+#REF!*IF(#REF!=0,1,#REF!)*IF(#REF!=0,1,#REF!)</f>
        <v>#REF!</v>
      </c>
    </row>
    <row r="67" spans="1:116" x14ac:dyDescent="0.25">
      <c r="A67" s="20"/>
      <c r="B67" s="153" t="str">
        <f>'Pressupost Producció TV'!B67</f>
        <v>02.03.04.</v>
      </c>
      <c r="C67" s="240">
        <f>'Pressupost Producció TV'!C67</f>
        <v>0</v>
      </c>
      <c r="D67" s="159">
        <f>'Pressupost Producció TV'!D67</f>
        <v>0</v>
      </c>
      <c r="E67" s="239">
        <f>'Pressupost Producció TV'!N67</f>
        <v>0</v>
      </c>
      <c r="F67" s="255"/>
      <c r="G67" s="252">
        <f t="shared" si="4"/>
        <v>0</v>
      </c>
      <c r="DL67" s="39" t="e">
        <f>(IF(#REF!=0,1,#REF!)*IF(#REF!=0,1,#REF!)*#REF! )+#REF!*IF(#REF!=0,1,#REF!)*IF(#REF!=0,1,#REF!)</f>
        <v>#REF!</v>
      </c>
    </row>
    <row r="68" spans="1:116" x14ac:dyDescent="0.25">
      <c r="A68" s="20"/>
      <c r="B68" s="144" t="str">
        <f>'Pressupost Producció TV'!B68</f>
        <v>02.03.05.</v>
      </c>
      <c r="C68" s="240">
        <f>'Pressupost Producció TV'!C68</f>
        <v>0</v>
      </c>
      <c r="D68" s="150">
        <f>'Pressupost Producció TV'!D68</f>
        <v>0</v>
      </c>
      <c r="E68" s="239">
        <f>'Pressupost Producció TV'!N68</f>
        <v>0</v>
      </c>
      <c r="F68" s="254"/>
      <c r="G68" s="252">
        <f t="shared" si="4"/>
        <v>0</v>
      </c>
      <c r="DL68" s="39" t="e">
        <f>(IF(#REF!=0,1,#REF!)*IF(#REF!=0,1,#REF!)*#REF! )+#REF!*IF(#REF!=0,1,#REF!)*IF(#REF!=0,1,#REF!)</f>
        <v>#REF!</v>
      </c>
    </row>
    <row r="69" spans="1:116" x14ac:dyDescent="0.25">
      <c r="A69" s="20"/>
      <c r="B69" s="153" t="str">
        <f>'Pressupost Producció TV'!B69</f>
        <v>02.03.06.</v>
      </c>
      <c r="C69" s="240">
        <f>'Pressupost Producció TV'!C69</f>
        <v>0</v>
      </c>
      <c r="D69" s="159">
        <f>'Pressupost Producció TV'!D69</f>
        <v>0</v>
      </c>
      <c r="E69" s="239">
        <f>'Pressupost Producció TV'!N69</f>
        <v>0</v>
      </c>
      <c r="F69" s="255"/>
      <c r="G69" s="252">
        <f t="shared" si="4"/>
        <v>0</v>
      </c>
      <c r="DL69" s="39" t="e">
        <f>(IF(#REF!=0,1,#REF!)*IF(#REF!=0,1,#REF!)*#REF! )+#REF!*IF(#REF!=0,1,#REF!)*IF(#REF!=0,1,#REF!)</f>
        <v>#REF!</v>
      </c>
    </row>
    <row r="70" spans="1:116" x14ac:dyDescent="0.25">
      <c r="A70" s="20"/>
      <c r="B70" s="144" t="str">
        <f>'Pressupost Producció TV'!B70</f>
        <v>02.03.07.</v>
      </c>
      <c r="C70" s="240">
        <f>'Pressupost Producció TV'!C70</f>
        <v>0</v>
      </c>
      <c r="D70" s="150">
        <f>'Pressupost Producció TV'!D70</f>
        <v>0</v>
      </c>
      <c r="E70" s="239">
        <f>'Pressupost Producció TV'!N70</f>
        <v>0</v>
      </c>
      <c r="F70" s="254"/>
      <c r="G70" s="252">
        <f t="shared" si="4"/>
        <v>0</v>
      </c>
      <c r="DL70" s="39" t="e">
        <f>(IF(#REF!=0,1,#REF!)*IF(#REF!=0,1,#REF!)*#REF! )+#REF!*IF(#REF!=0,1,#REF!)*IF(#REF!=0,1,#REF!)</f>
        <v>#REF!</v>
      </c>
    </row>
    <row r="71" spans="1:116" x14ac:dyDescent="0.25">
      <c r="A71" s="20"/>
      <c r="B71" s="153" t="str">
        <f>'Pressupost Producció TV'!B71</f>
        <v>02.03.08.</v>
      </c>
      <c r="C71" s="240">
        <f>'Pressupost Producció TV'!C71</f>
        <v>0</v>
      </c>
      <c r="D71" s="159">
        <f>'Pressupost Producció TV'!D71</f>
        <v>0</v>
      </c>
      <c r="E71" s="239">
        <f>'Pressupost Producció TV'!N71</f>
        <v>0</v>
      </c>
      <c r="F71" s="255"/>
      <c r="G71" s="252">
        <f t="shared" si="4"/>
        <v>0</v>
      </c>
      <c r="DL71" s="39" t="e">
        <f>(IF(#REF!=0,1,#REF!)*IF(#REF!=0,1,#REF!)*#REF! )+#REF!*IF(#REF!=0,1,#REF!)*IF(#REF!=0,1,#REF!)</f>
        <v>#REF!</v>
      </c>
    </row>
    <row r="72" spans="1:116" x14ac:dyDescent="0.25">
      <c r="A72" s="20"/>
      <c r="B72" s="144" t="str">
        <f>'Pressupost Producció TV'!B72</f>
        <v>02.03.09.</v>
      </c>
      <c r="C72" s="240">
        <f>'Pressupost Producció TV'!C72</f>
        <v>0</v>
      </c>
      <c r="D72" s="150">
        <f>'Pressupost Producció TV'!D72</f>
        <v>0</v>
      </c>
      <c r="E72" s="239">
        <f>'Pressupost Producció TV'!N72</f>
        <v>0</v>
      </c>
      <c r="F72" s="254"/>
      <c r="G72" s="252">
        <f t="shared" si="4"/>
        <v>0</v>
      </c>
      <c r="DL72" s="39" t="e">
        <f>(IF(#REF!=0,1,#REF!)*IF(#REF!=0,1,#REF!)*#REF! )+#REF!*IF(#REF!=0,1,#REF!)*IF(#REF!=0,1,#REF!)</f>
        <v>#REF!</v>
      </c>
    </row>
    <row r="73" spans="1:116" x14ac:dyDescent="0.25">
      <c r="A73" s="20"/>
      <c r="B73" s="153" t="str">
        <f>'Pressupost Producció TV'!B73</f>
        <v>02.03.10.</v>
      </c>
      <c r="C73" s="240">
        <f>'Pressupost Producció TV'!C73</f>
        <v>0</v>
      </c>
      <c r="D73" s="159">
        <f>'Pressupost Producció TV'!D73</f>
        <v>0</v>
      </c>
      <c r="E73" s="239">
        <f>'Pressupost Producció TV'!N73</f>
        <v>0</v>
      </c>
      <c r="F73" s="255"/>
      <c r="G73" s="252">
        <f t="shared" si="4"/>
        <v>0</v>
      </c>
      <c r="DL73" s="39" t="e">
        <f>(IF(#REF!=0,1,#REF!)*IF(#REF!=0,1,#REF!)*#REF! )+#REF!*IF(#REF!=0,1,#REF!)*IF(#REF!=0,1,#REF!)</f>
        <v>#REF!</v>
      </c>
    </row>
    <row r="74" spans="1:116" x14ac:dyDescent="0.25">
      <c r="A74" s="20"/>
      <c r="B74" s="144" t="str">
        <f>'Pressupost Producció TV'!B74</f>
        <v>02.03.11.</v>
      </c>
      <c r="C74" s="240">
        <f>'Pressupost Producció TV'!C74</f>
        <v>0</v>
      </c>
      <c r="D74" s="150">
        <f>'Pressupost Producció TV'!D74</f>
        <v>0</v>
      </c>
      <c r="E74" s="239">
        <f>'Pressupost Producció TV'!N74</f>
        <v>0</v>
      </c>
      <c r="F74" s="254"/>
      <c r="G74" s="252">
        <f t="shared" si="4"/>
        <v>0</v>
      </c>
      <c r="DL74" s="39" t="e">
        <f>(IF(#REF!=0,1,#REF!)*IF(#REF!=0,1,#REF!)*#REF! )+#REF!*IF(#REF!=0,1,#REF!)*IF(#REF!=0,1,#REF!)</f>
        <v>#REF!</v>
      </c>
    </row>
    <row r="75" spans="1:116" x14ac:dyDescent="0.25">
      <c r="A75" s="20"/>
      <c r="B75" s="153" t="str">
        <f>'Pressupost Producció TV'!B75</f>
        <v>02.03.12.</v>
      </c>
      <c r="C75" s="240">
        <f>'Pressupost Producció TV'!C75</f>
        <v>0</v>
      </c>
      <c r="D75" s="159">
        <f>'Pressupost Producció TV'!D75</f>
        <v>0</v>
      </c>
      <c r="E75" s="239">
        <f>'Pressupost Producció TV'!N75</f>
        <v>0</v>
      </c>
      <c r="F75" s="255"/>
      <c r="G75" s="252">
        <f t="shared" si="4"/>
        <v>0</v>
      </c>
      <c r="DL75" s="39" t="e">
        <f>(IF(#REF!=0,1,#REF!)*IF(#REF!=0,1,#REF!)*#REF! )+#REF!*IF(#REF!=0,1,#REF!)*IF(#REF!=0,1,#REF!)</f>
        <v>#REF!</v>
      </c>
    </row>
    <row r="76" spans="1:116" x14ac:dyDescent="0.25">
      <c r="A76" s="20"/>
      <c r="B76" s="144" t="str">
        <f>'Pressupost Producció TV'!B76</f>
        <v>02.03.13.</v>
      </c>
      <c r="C76" s="240">
        <f>'Pressupost Producció TV'!C76</f>
        <v>0</v>
      </c>
      <c r="D76" s="150">
        <f>'Pressupost Producció TV'!D76</f>
        <v>0</v>
      </c>
      <c r="E76" s="239">
        <f>'Pressupost Producció TV'!N76</f>
        <v>0</v>
      </c>
      <c r="F76" s="254"/>
      <c r="G76" s="252">
        <f t="shared" si="4"/>
        <v>0</v>
      </c>
      <c r="DL76" s="39" t="e">
        <f>(IF(#REF!=0,1,#REF!)*IF(#REF!=0,1,#REF!)*#REF! )+#REF!*IF(#REF!=0,1,#REF!)*IF(#REF!=0,1,#REF!)</f>
        <v>#REF!</v>
      </c>
    </row>
    <row r="77" spans="1:116" x14ac:dyDescent="0.25">
      <c r="A77" s="20"/>
      <c r="B77" s="153" t="str">
        <f>'Pressupost Producció TV'!B77</f>
        <v>02.03.14.</v>
      </c>
      <c r="C77" s="240">
        <f>'Pressupost Producció TV'!C77</f>
        <v>0</v>
      </c>
      <c r="D77" s="159">
        <f>'Pressupost Producció TV'!D77</f>
        <v>0</v>
      </c>
      <c r="E77" s="239">
        <f>'Pressupost Producció TV'!N77</f>
        <v>0</v>
      </c>
      <c r="F77" s="255"/>
      <c r="G77" s="252">
        <f t="shared" si="4"/>
        <v>0</v>
      </c>
      <c r="DL77" s="39" t="e">
        <f>(IF(#REF!=0,1,#REF!)*IF(#REF!=0,1,#REF!)*#REF! )+#REF!*IF(#REF!=0,1,#REF!)*IF(#REF!=0,1,#REF!)</f>
        <v>#REF!</v>
      </c>
    </row>
    <row r="78" spans="1:116" x14ac:dyDescent="0.25">
      <c r="A78" s="132"/>
      <c r="B78" s="144" t="str">
        <f>'Pressupost Producció TV'!B78</f>
        <v>02.03.15.</v>
      </c>
      <c r="C78" s="240">
        <f>'Pressupost Producció TV'!C78</f>
        <v>0</v>
      </c>
      <c r="D78" s="150">
        <f>'Pressupost Producció TV'!D78</f>
        <v>0</v>
      </c>
      <c r="E78" s="239">
        <f>'Pressupost Producció TV'!N78</f>
        <v>0</v>
      </c>
      <c r="F78" s="254"/>
      <c r="G78" s="252">
        <f t="shared" si="4"/>
        <v>0</v>
      </c>
      <c r="DL78" s="39" t="e">
        <f>(IF(#REF!=0,1,#REF!)*IF(#REF!=0,1,#REF!)*#REF! )+#REF!*IF(#REF!=0,1,#REF!)*IF(#REF!=0,1,#REF!)</f>
        <v>#REF!</v>
      </c>
    </row>
    <row r="79" spans="1:116" ht="15.75" thickBot="1" x14ac:dyDescent="0.3">
      <c r="A79" s="20"/>
      <c r="B79" s="31"/>
      <c r="C79" s="133" t="str">
        <f>"TOTAL " &amp;" " &amp; B63 &amp; " " &amp; (C63)</f>
        <v>TOTAL  02.03. Segons papers</v>
      </c>
      <c r="D79" s="134"/>
      <c r="E79" s="136">
        <f>'Pressupost Producció TV'!N79</f>
        <v>0</v>
      </c>
      <c r="F79" s="136">
        <f>SUM(F64:F78)</f>
        <v>0</v>
      </c>
      <c r="G79" s="136">
        <f>SUM(G64:G78)</f>
        <v>0</v>
      </c>
      <c r="DL79" s="40" t="e">
        <f>SUM(DL64:DL78)</f>
        <v>#REF!</v>
      </c>
    </row>
    <row r="80" spans="1:116" x14ac:dyDescent="0.25">
      <c r="A80" s="20"/>
      <c r="B80" s="42" t="str">
        <f>'Pressupost Producció TV'!B80</f>
        <v>Núm. Compte</v>
      </c>
      <c r="C80" s="38"/>
      <c r="D80" s="38"/>
      <c r="E80" s="20"/>
      <c r="F80" s="20"/>
      <c r="G80" s="20"/>
      <c r="DL80" s="38"/>
    </row>
    <row r="81" spans="1:116" x14ac:dyDescent="0.25">
      <c r="A81" s="20"/>
      <c r="B81" s="41" t="str">
        <f>'Pressupost Producció TV'!B81</f>
        <v>02.04.</v>
      </c>
      <c r="C81" s="34" t="str">
        <f>'Pressupost Producció TV'!C81</f>
        <v>Repartiment</v>
      </c>
      <c r="D81" s="42"/>
      <c r="E81" s="51"/>
      <c r="F81" s="20"/>
      <c r="G81" s="20"/>
      <c r="DL81" s="51"/>
    </row>
    <row r="82" spans="1:116" x14ac:dyDescent="0.25">
      <c r="A82" s="34"/>
      <c r="B82" s="160" t="str">
        <f>'Pressupost Producció TV'!B82</f>
        <v>02.04.01.</v>
      </c>
      <c r="C82" s="240">
        <f>'Pressupost Producció TV'!C82</f>
        <v>0</v>
      </c>
      <c r="D82" s="166">
        <f>'Pressupost Producció TV'!D82</f>
        <v>0</v>
      </c>
      <c r="E82" s="239">
        <f>'Pressupost Producció TV'!N82</f>
        <v>0</v>
      </c>
      <c r="F82" s="256"/>
      <c r="G82" s="252">
        <f t="shared" ref="G82:G96" si="5">F82-E82</f>
        <v>0</v>
      </c>
      <c r="DL82" s="39" t="e">
        <f>(IF(#REF!=0,1,#REF!)*IF(#REF!=0,1,#REF!)*#REF! )+#REF!*IF(#REF!=0,1,#REF!)*IF(#REF!=0,1,#REF!)</f>
        <v>#REF!</v>
      </c>
    </row>
    <row r="83" spans="1:116" x14ac:dyDescent="0.25">
      <c r="B83" s="153" t="str">
        <f>'Pressupost Producció TV'!B83</f>
        <v>02.04.02.</v>
      </c>
      <c r="C83" s="240">
        <f>'Pressupost Producció TV'!C83</f>
        <v>0</v>
      </c>
      <c r="D83" s="159">
        <f>'Pressupost Producció TV'!D83</f>
        <v>0</v>
      </c>
      <c r="E83" s="239">
        <f>'Pressupost Producció TV'!N83</f>
        <v>0</v>
      </c>
      <c r="F83" s="255"/>
      <c r="G83" s="252">
        <f t="shared" si="5"/>
        <v>0</v>
      </c>
      <c r="DL83" s="39" t="e">
        <f>(IF(#REF!=0,1,#REF!)*IF(#REF!=0,1,#REF!)*#REF! )+#REF!*IF(#REF!=0,1,#REF!)*IF(#REF!=0,1,#REF!)</f>
        <v>#REF!</v>
      </c>
    </row>
    <row r="84" spans="1:116" x14ac:dyDescent="0.25">
      <c r="A84" s="34"/>
      <c r="B84" s="144" t="str">
        <f>'Pressupost Producció TV'!B84</f>
        <v>02.04.03.</v>
      </c>
      <c r="C84" s="240">
        <f>'Pressupost Producció TV'!C84</f>
        <v>0</v>
      </c>
      <c r="D84" s="150">
        <f>'Pressupost Producció TV'!D84</f>
        <v>0</v>
      </c>
      <c r="E84" s="239">
        <f>'Pressupost Producció TV'!N84</f>
        <v>0</v>
      </c>
      <c r="F84" s="254"/>
      <c r="G84" s="252">
        <f t="shared" si="5"/>
        <v>0</v>
      </c>
      <c r="DL84" s="39" t="e">
        <f>(IF(#REF!=0,1,#REF!)*IF(#REF!=0,1,#REF!)*#REF! )+#REF!*IF(#REF!=0,1,#REF!)*IF(#REF!=0,1,#REF!)</f>
        <v>#REF!</v>
      </c>
    </row>
    <row r="85" spans="1:116" x14ac:dyDescent="0.25">
      <c r="A85" s="34"/>
      <c r="B85" s="153" t="str">
        <f>'Pressupost Producció TV'!B85</f>
        <v>02.04.04.</v>
      </c>
      <c r="C85" s="240">
        <f>'Pressupost Producció TV'!C85</f>
        <v>0</v>
      </c>
      <c r="D85" s="159">
        <f>'Pressupost Producció TV'!D85</f>
        <v>0</v>
      </c>
      <c r="E85" s="239">
        <f>'Pressupost Producció TV'!N85</f>
        <v>0</v>
      </c>
      <c r="F85" s="255"/>
      <c r="G85" s="252">
        <f t="shared" si="5"/>
        <v>0</v>
      </c>
      <c r="DL85" s="39" t="e">
        <f>(IF(#REF!=0,1,#REF!)*IF(#REF!=0,1,#REF!)*#REF! )+#REF!*IF(#REF!=0,1,#REF!)*IF(#REF!=0,1,#REF!)</f>
        <v>#REF!</v>
      </c>
    </row>
    <row r="86" spans="1:116" x14ac:dyDescent="0.25">
      <c r="A86" s="34"/>
      <c r="B86" s="144" t="str">
        <f>'Pressupost Producció TV'!B86</f>
        <v>02.04.05.</v>
      </c>
      <c r="C86" s="240">
        <f>'Pressupost Producció TV'!C86</f>
        <v>0</v>
      </c>
      <c r="D86" s="150">
        <f>'Pressupost Producció TV'!D86</f>
        <v>0</v>
      </c>
      <c r="E86" s="239">
        <f>'Pressupost Producció TV'!N86</f>
        <v>0</v>
      </c>
      <c r="F86" s="254"/>
      <c r="G86" s="252">
        <f t="shared" si="5"/>
        <v>0</v>
      </c>
      <c r="DL86" s="39" t="e">
        <f>(IF(#REF!=0,1,#REF!)*IF(#REF!=0,1,#REF!)*#REF! )+#REF!*IF(#REF!=0,1,#REF!)*IF(#REF!=0,1,#REF!)</f>
        <v>#REF!</v>
      </c>
    </row>
    <row r="87" spans="1:116" x14ac:dyDescent="0.25">
      <c r="A87" s="34"/>
      <c r="B87" s="153" t="str">
        <f>'Pressupost Producció TV'!B87</f>
        <v>02.04.06.</v>
      </c>
      <c r="C87" s="240">
        <f>'Pressupost Producció TV'!C87</f>
        <v>0</v>
      </c>
      <c r="D87" s="159">
        <f>'Pressupost Producció TV'!D87</f>
        <v>0</v>
      </c>
      <c r="E87" s="239">
        <f>'Pressupost Producció TV'!N87</f>
        <v>0</v>
      </c>
      <c r="F87" s="255"/>
      <c r="G87" s="252">
        <f t="shared" si="5"/>
        <v>0</v>
      </c>
      <c r="DL87" s="39" t="e">
        <f>(IF(#REF!=0,1,#REF!)*IF(#REF!=0,1,#REF!)*#REF! )+#REF!*IF(#REF!=0,1,#REF!)*IF(#REF!=0,1,#REF!)</f>
        <v>#REF!</v>
      </c>
    </row>
    <row r="88" spans="1:116" x14ac:dyDescent="0.25">
      <c r="A88" s="34"/>
      <c r="B88" s="144" t="str">
        <f>'Pressupost Producció TV'!B88</f>
        <v>02.04.07.</v>
      </c>
      <c r="C88" s="240">
        <f>'Pressupost Producció TV'!C88</f>
        <v>0</v>
      </c>
      <c r="D88" s="150">
        <f>'Pressupost Producció TV'!D88</f>
        <v>0</v>
      </c>
      <c r="E88" s="239">
        <f>'Pressupost Producció TV'!N88</f>
        <v>0</v>
      </c>
      <c r="F88" s="254"/>
      <c r="G88" s="252">
        <f t="shared" si="5"/>
        <v>0</v>
      </c>
      <c r="DL88" s="39" t="e">
        <f>(IF(#REF!=0,1,#REF!)*IF(#REF!=0,1,#REF!)*#REF! )+#REF!*IF(#REF!=0,1,#REF!)*IF(#REF!=0,1,#REF!)</f>
        <v>#REF!</v>
      </c>
    </row>
    <row r="89" spans="1:116" x14ac:dyDescent="0.25">
      <c r="A89" s="34"/>
      <c r="B89" s="153" t="str">
        <f>'Pressupost Producció TV'!B89</f>
        <v>02.04.08.</v>
      </c>
      <c r="C89" s="240">
        <f>'Pressupost Producció TV'!C89</f>
        <v>0</v>
      </c>
      <c r="D89" s="159">
        <f>'Pressupost Producció TV'!D89</f>
        <v>0</v>
      </c>
      <c r="E89" s="239">
        <f>'Pressupost Producció TV'!N89</f>
        <v>0</v>
      </c>
      <c r="F89" s="255"/>
      <c r="G89" s="252">
        <f t="shared" si="5"/>
        <v>0</v>
      </c>
      <c r="DL89" s="39" t="e">
        <f>(IF(#REF!=0,1,#REF!)*IF(#REF!=0,1,#REF!)*#REF! )+#REF!*IF(#REF!=0,1,#REF!)*IF(#REF!=0,1,#REF!)</f>
        <v>#REF!</v>
      </c>
    </row>
    <row r="90" spans="1:116" x14ac:dyDescent="0.25">
      <c r="A90" s="34"/>
      <c r="B90" s="144" t="str">
        <f>'Pressupost Producció TV'!B90</f>
        <v>02.04.09.</v>
      </c>
      <c r="C90" s="240">
        <f>'Pressupost Producció TV'!C90</f>
        <v>0</v>
      </c>
      <c r="D90" s="150">
        <f>'Pressupost Producció TV'!D90</f>
        <v>0</v>
      </c>
      <c r="E90" s="239">
        <f>'Pressupost Producció TV'!N90</f>
        <v>0</v>
      </c>
      <c r="F90" s="254"/>
      <c r="G90" s="252">
        <f t="shared" si="5"/>
        <v>0</v>
      </c>
      <c r="DL90" s="39" t="e">
        <f>(IF(#REF!=0,1,#REF!)*IF(#REF!=0,1,#REF!)*#REF! )+#REF!*IF(#REF!=0,1,#REF!)*IF(#REF!=0,1,#REF!)</f>
        <v>#REF!</v>
      </c>
    </row>
    <row r="91" spans="1:116" x14ac:dyDescent="0.25">
      <c r="A91" s="34"/>
      <c r="B91" s="153" t="str">
        <f>'Pressupost Producció TV'!B91</f>
        <v>02.04.10.</v>
      </c>
      <c r="C91" s="240">
        <f>'Pressupost Producció TV'!C91</f>
        <v>0</v>
      </c>
      <c r="D91" s="159">
        <f>'Pressupost Producció TV'!D91</f>
        <v>0</v>
      </c>
      <c r="E91" s="239">
        <f>'Pressupost Producció TV'!N91</f>
        <v>0</v>
      </c>
      <c r="F91" s="255"/>
      <c r="G91" s="252">
        <f t="shared" si="5"/>
        <v>0</v>
      </c>
      <c r="DL91" s="39" t="e">
        <f>(IF(#REF!=0,1,#REF!)*IF(#REF!=0,1,#REF!)*#REF! )+#REF!*IF(#REF!=0,1,#REF!)*IF(#REF!=0,1,#REF!)</f>
        <v>#REF!</v>
      </c>
    </row>
    <row r="92" spans="1:116" x14ac:dyDescent="0.25">
      <c r="A92" s="34"/>
      <c r="B92" s="144" t="str">
        <f>'Pressupost Producció TV'!B92</f>
        <v>02.04.11.</v>
      </c>
      <c r="C92" s="240">
        <f>'Pressupost Producció TV'!C92</f>
        <v>0</v>
      </c>
      <c r="D92" s="150">
        <f>'Pressupost Producció TV'!D92</f>
        <v>0</v>
      </c>
      <c r="E92" s="239">
        <f>'Pressupost Producció TV'!N92</f>
        <v>0</v>
      </c>
      <c r="F92" s="254"/>
      <c r="G92" s="252">
        <f t="shared" si="5"/>
        <v>0</v>
      </c>
      <c r="DL92" s="39" t="e">
        <f>(IF(#REF!=0,1,#REF!)*IF(#REF!=0,1,#REF!)*#REF! )+#REF!*IF(#REF!=0,1,#REF!)*IF(#REF!=0,1,#REF!)</f>
        <v>#REF!</v>
      </c>
    </row>
    <row r="93" spans="1:116" x14ac:dyDescent="0.25">
      <c r="A93" s="34"/>
      <c r="B93" s="153" t="str">
        <f>'Pressupost Producció TV'!B93</f>
        <v>02.04.12.</v>
      </c>
      <c r="C93" s="240">
        <f>'Pressupost Producció TV'!C93</f>
        <v>0</v>
      </c>
      <c r="D93" s="159">
        <f>'Pressupost Producció TV'!D93</f>
        <v>0</v>
      </c>
      <c r="E93" s="239">
        <f>'Pressupost Producció TV'!N93</f>
        <v>0</v>
      </c>
      <c r="F93" s="255"/>
      <c r="G93" s="252">
        <f t="shared" si="5"/>
        <v>0</v>
      </c>
      <c r="DL93" s="39" t="e">
        <f>(IF(#REF!=0,1,#REF!)*IF(#REF!=0,1,#REF!)*#REF! )+#REF!*IF(#REF!=0,1,#REF!)*IF(#REF!=0,1,#REF!)</f>
        <v>#REF!</v>
      </c>
    </row>
    <row r="94" spans="1:116" x14ac:dyDescent="0.25">
      <c r="A94" s="34"/>
      <c r="B94" s="144" t="str">
        <f>'Pressupost Producció TV'!B94</f>
        <v>02.04.13.</v>
      </c>
      <c r="C94" s="240">
        <f>'Pressupost Producció TV'!C94</f>
        <v>0</v>
      </c>
      <c r="D94" s="150">
        <f>'Pressupost Producció TV'!D94</f>
        <v>0</v>
      </c>
      <c r="E94" s="239">
        <f>'Pressupost Producció TV'!N94</f>
        <v>0</v>
      </c>
      <c r="F94" s="254"/>
      <c r="G94" s="252">
        <f t="shared" si="5"/>
        <v>0</v>
      </c>
      <c r="DL94" s="39" t="e">
        <f>(IF(#REF!=0,1,#REF!)*IF(#REF!=0,1,#REF!)*#REF! )+#REF!*IF(#REF!=0,1,#REF!)*IF(#REF!=0,1,#REF!)</f>
        <v>#REF!</v>
      </c>
    </row>
    <row r="95" spans="1:116" x14ac:dyDescent="0.25">
      <c r="A95" s="34"/>
      <c r="B95" s="153" t="str">
        <f>'Pressupost Producció TV'!B95</f>
        <v>02.04.14.</v>
      </c>
      <c r="C95" s="240">
        <f>'Pressupost Producció TV'!C95</f>
        <v>0</v>
      </c>
      <c r="D95" s="159">
        <f>'Pressupost Producció TV'!D95</f>
        <v>0</v>
      </c>
      <c r="E95" s="239">
        <f>'Pressupost Producció TV'!N95</f>
        <v>0</v>
      </c>
      <c r="F95" s="255"/>
      <c r="G95" s="252">
        <f t="shared" si="5"/>
        <v>0</v>
      </c>
      <c r="DL95" s="39" t="e">
        <f>(IF(#REF!=0,1,#REF!)*IF(#REF!=0,1,#REF!)*#REF! )+#REF!*IF(#REF!=0,1,#REF!)*IF(#REF!=0,1,#REF!)</f>
        <v>#REF!</v>
      </c>
    </row>
    <row r="96" spans="1:116" x14ac:dyDescent="0.25">
      <c r="A96" s="34"/>
      <c r="B96" s="144" t="str">
        <f>'Pressupost Producció TV'!B96</f>
        <v>02.04.15.</v>
      </c>
      <c r="C96" s="240">
        <f>'Pressupost Producció TV'!C96</f>
        <v>0</v>
      </c>
      <c r="D96" s="150">
        <f>'Pressupost Producció TV'!D96</f>
        <v>0</v>
      </c>
      <c r="E96" s="239">
        <f>'Pressupost Producció TV'!N96</f>
        <v>0</v>
      </c>
      <c r="F96" s="254"/>
      <c r="G96" s="252">
        <f t="shared" si="5"/>
        <v>0</v>
      </c>
      <c r="DL96" s="39" t="e">
        <f>(IF(#REF!=0,1,#REF!)*IF(#REF!=0,1,#REF!)*#REF! )+#REF!*IF(#REF!=0,1,#REF!)*IF(#REF!=0,1,#REF!)</f>
        <v>#REF!</v>
      </c>
    </row>
    <row r="97" spans="1:116" ht="15.75" thickBot="1" x14ac:dyDescent="0.3">
      <c r="A97" s="34"/>
      <c r="B97" s="31"/>
      <c r="C97" s="133" t="str">
        <f>"TOTAL " &amp;" " &amp; B81 &amp; " " &amp; (C81)</f>
        <v>TOTAL  02.04. Repartiment</v>
      </c>
      <c r="D97" s="134"/>
      <c r="E97" s="136">
        <f>'Pressupost Producció TV'!N97</f>
        <v>0</v>
      </c>
      <c r="F97" s="136">
        <f>SUM(F82:F96)</f>
        <v>0</v>
      </c>
      <c r="G97" s="136">
        <f>SUM(G82:G96)</f>
        <v>0</v>
      </c>
      <c r="DL97" s="40" t="e">
        <f>SUM(DL82:DL96)</f>
        <v>#REF!</v>
      </c>
    </row>
    <row r="98" spans="1:116" x14ac:dyDescent="0.25">
      <c r="A98" s="20"/>
      <c r="B98" s="42" t="str">
        <f>'Pressupost Producció TV'!B98</f>
        <v>Núm. Compte</v>
      </c>
      <c r="C98" s="38"/>
      <c r="D98" s="38"/>
      <c r="E98" s="20"/>
      <c r="F98" s="20"/>
      <c r="G98" s="20"/>
      <c r="DL98" s="38"/>
    </row>
    <row r="99" spans="1:116" x14ac:dyDescent="0.25">
      <c r="A99" s="20"/>
      <c r="B99" s="41" t="str">
        <f>'Pressupost Producció TV'!B99</f>
        <v>02.05.</v>
      </c>
      <c r="C99" s="34" t="str">
        <f>'Pressupost Producció TV'!C99</f>
        <v>Intervenció breu</v>
      </c>
      <c r="D99" s="42"/>
      <c r="E99" s="20"/>
      <c r="F99" s="20"/>
      <c r="G99" s="20"/>
      <c r="DL99" s="47"/>
    </row>
    <row r="100" spans="1:116" x14ac:dyDescent="0.25">
      <c r="A100" s="34"/>
      <c r="B100" s="160" t="str">
        <f>'Pressupost Producció TV'!B100</f>
        <v>02.05.01.</v>
      </c>
      <c r="C100" s="240">
        <f>'Pressupost Producció TV'!C100</f>
        <v>0</v>
      </c>
      <c r="D100" s="166">
        <f>'Pressupost Producció TV'!D100</f>
        <v>0</v>
      </c>
      <c r="E100" s="239">
        <f>'Pressupost Producció TV'!N100</f>
        <v>0</v>
      </c>
      <c r="F100" s="254"/>
      <c r="G100" s="252">
        <f t="shared" ref="G100:G114" si="6">F100-E100</f>
        <v>0</v>
      </c>
      <c r="DL100" s="39" t="e">
        <f>(IF(#REF!=0,1,#REF!)*IF(#REF!=0,1,#REF!)*#REF! )+#REF!*IF(#REF!=0,1,#REF!)*IF(#REF!=0,1,#REF!)</f>
        <v>#REF!</v>
      </c>
    </row>
    <row r="101" spans="1:116" x14ac:dyDescent="0.25">
      <c r="B101" s="153" t="str">
        <f>'Pressupost Producció TV'!B101</f>
        <v>02.05.02.</v>
      </c>
      <c r="C101" s="240">
        <f>'Pressupost Producció TV'!C101</f>
        <v>0</v>
      </c>
      <c r="D101" s="159">
        <f>'Pressupost Producció TV'!D101</f>
        <v>0</v>
      </c>
      <c r="E101" s="239">
        <f>'Pressupost Producció TV'!N101</f>
        <v>0</v>
      </c>
      <c r="F101" s="255"/>
      <c r="G101" s="252">
        <f t="shared" si="6"/>
        <v>0</v>
      </c>
      <c r="DL101" s="39" t="e">
        <f>(IF(#REF!=0,1,#REF!)*IF(#REF!=0,1,#REF!)*#REF! )+#REF!*IF(#REF!=0,1,#REF!)*IF(#REF!=0,1,#REF!)</f>
        <v>#REF!</v>
      </c>
    </row>
    <row r="102" spans="1:116" x14ac:dyDescent="0.25">
      <c r="A102" s="34"/>
      <c r="B102" s="144" t="str">
        <f>'Pressupost Producció TV'!B102</f>
        <v>02.05.03.</v>
      </c>
      <c r="C102" s="240">
        <f>'Pressupost Producció TV'!C102</f>
        <v>0</v>
      </c>
      <c r="D102" s="150">
        <f>'Pressupost Producció TV'!D102</f>
        <v>0</v>
      </c>
      <c r="E102" s="239">
        <f>'Pressupost Producció TV'!N102</f>
        <v>0</v>
      </c>
      <c r="F102" s="254"/>
      <c r="G102" s="252">
        <f t="shared" si="6"/>
        <v>0</v>
      </c>
      <c r="DL102" s="39" t="e">
        <f>(IF(#REF!=0,1,#REF!)*IF(#REF!=0,1,#REF!)*#REF! )+#REF!*IF(#REF!=0,1,#REF!)*IF(#REF!=0,1,#REF!)</f>
        <v>#REF!</v>
      </c>
    </row>
    <row r="103" spans="1:116" x14ac:dyDescent="0.25">
      <c r="A103" s="20"/>
      <c r="B103" s="153" t="str">
        <f>'Pressupost Producció TV'!B103</f>
        <v>02.05.04.</v>
      </c>
      <c r="C103" s="240">
        <f>'Pressupost Producció TV'!C103</f>
        <v>0</v>
      </c>
      <c r="D103" s="159">
        <f>'Pressupost Producció TV'!D103</f>
        <v>0</v>
      </c>
      <c r="E103" s="239">
        <f>'Pressupost Producció TV'!N103</f>
        <v>0</v>
      </c>
      <c r="F103" s="255"/>
      <c r="G103" s="252">
        <f t="shared" si="6"/>
        <v>0</v>
      </c>
      <c r="DL103" s="39" t="e">
        <f>(IF(#REF!=0,1,#REF!)*IF(#REF!=0,1,#REF!)*#REF! )+#REF!*IF(#REF!=0,1,#REF!)*IF(#REF!=0,1,#REF!)</f>
        <v>#REF!</v>
      </c>
    </row>
    <row r="104" spans="1:116" x14ac:dyDescent="0.25">
      <c r="A104" s="20"/>
      <c r="B104" s="144" t="str">
        <f>'Pressupost Producció TV'!B104</f>
        <v>02.05.05.</v>
      </c>
      <c r="C104" s="240">
        <f>'Pressupost Producció TV'!C104</f>
        <v>0</v>
      </c>
      <c r="D104" s="150">
        <f>'Pressupost Producció TV'!D104</f>
        <v>0</v>
      </c>
      <c r="E104" s="239">
        <f>'Pressupost Producció TV'!N104</f>
        <v>0</v>
      </c>
      <c r="F104" s="254"/>
      <c r="G104" s="252">
        <f t="shared" si="6"/>
        <v>0</v>
      </c>
      <c r="DL104" s="39" t="e">
        <f>(IF(#REF!=0,1,#REF!)*IF(#REF!=0,1,#REF!)*#REF! )+#REF!*IF(#REF!=0,1,#REF!)*IF(#REF!=0,1,#REF!)</f>
        <v>#REF!</v>
      </c>
    </row>
    <row r="105" spans="1:116" x14ac:dyDescent="0.25">
      <c r="A105" s="20"/>
      <c r="B105" s="153" t="str">
        <f>'Pressupost Producció TV'!B105</f>
        <v>02.05.06.</v>
      </c>
      <c r="C105" s="240">
        <f>'Pressupost Producció TV'!C105</f>
        <v>0</v>
      </c>
      <c r="D105" s="159">
        <f>'Pressupost Producció TV'!D105</f>
        <v>0</v>
      </c>
      <c r="E105" s="239">
        <f>'Pressupost Producció TV'!N105</f>
        <v>0</v>
      </c>
      <c r="F105" s="255"/>
      <c r="G105" s="252">
        <f t="shared" si="6"/>
        <v>0</v>
      </c>
      <c r="DL105" s="39" t="e">
        <f>(IF(#REF!=0,1,#REF!)*IF(#REF!=0,1,#REF!)*#REF! )+#REF!*IF(#REF!=0,1,#REF!)*IF(#REF!=0,1,#REF!)</f>
        <v>#REF!</v>
      </c>
    </row>
    <row r="106" spans="1:116" x14ac:dyDescent="0.25">
      <c r="A106" s="20"/>
      <c r="B106" s="144" t="str">
        <f>'Pressupost Producció TV'!B106</f>
        <v>02.05.07.</v>
      </c>
      <c r="C106" s="240">
        <f>'Pressupost Producció TV'!C106</f>
        <v>0</v>
      </c>
      <c r="D106" s="150">
        <f>'Pressupost Producció TV'!D106</f>
        <v>0</v>
      </c>
      <c r="E106" s="239">
        <f>'Pressupost Producció TV'!N106</f>
        <v>0</v>
      </c>
      <c r="F106" s="254"/>
      <c r="G106" s="252">
        <f t="shared" si="6"/>
        <v>0</v>
      </c>
      <c r="DL106" s="39" t="e">
        <f>(IF(#REF!=0,1,#REF!)*IF(#REF!=0,1,#REF!)*#REF! )+#REF!*IF(#REF!=0,1,#REF!)*IF(#REF!=0,1,#REF!)</f>
        <v>#REF!</v>
      </c>
    </row>
    <row r="107" spans="1:116" x14ac:dyDescent="0.25">
      <c r="A107" s="20"/>
      <c r="B107" s="153" t="str">
        <f>'Pressupost Producció TV'!B107</f>
        <v>02.05.08.</v>
      </c>
      <c r="C107" s="240">
        <f>'Pressupost Producció TV'!C107</f>
        <v>0</v>
      </c>
      <c r="D107" s="159">
        <f>'Pressupost Producció TV'!D107</f>
        <v>0</v>
      </c>
      <c r="E107" s="239">
        <f>'Pressupost Producció TV'!N107</f>
        <v>0</v>
      </c>
      <c r="F107" s="255"/>
      <c r="G107" s="252">
        <f t="shared" si="6"/>
        <v>0</v>
      </c>
      <c r="DL107" s="39" t="e">
        <f>(IF(#REF!=0,1,#REF!)*IF(#REF!=0,1,#REF!)*#REF! )+#REF!*IF(#REF!=0,1,#REF!)*IF(#REF!=0,1,#REF!)</f>
        <v>#REF!</v>
      </c>
    </row>
    <row r="108" spans="1:116" x14ac:dyDescent="0.25">
      <c r="A108" s="20"/>
      <c r="B108" s="144" t="str">
        <f>'Pressupost Producció TV'!B108</f>
        <v>02.05.09.</v>
      </c>
      <c r="C108" s="240">
        <f>'Pressupost Producció TV'!C108</f>
        <v>0</v>
      </c>
      <c r="D108" s="150">
        <f>'Pressupost Producció TV'!D108</f>
        <v>0</v>
      </c>
      <c r="E108" s="239">
        <f>'Pressupost Producció TV'!N108</f>
        <v>0</v>
      </c>
      <c r="F108" s="254"/>
      <c r="G108" s="252">
        <f t="shared" si="6"/>
        <v>0</v>
      </c>
      <c r="DL108" s="39" t="e">
        <f>(IF(#REF!=0,1,#REF!)*IF(#REF!=0,1,#REF!)*#REF! )+#REF!*IF(#REF!=0,1,#REF!)*IF(#REF!=0,1,#REF!)</f>
        <v>#REF!</v>
      </c>
    </row>
    <row r="109" spans="1:116" x14ac:dyDescent="0.25">
      <c r="A109" s="20"/>
      <c r="B109" s="153" t="str">
        <f>'Pressupost Producció TV'!B109</f>
        <v>02.05.10.</v>
      </c>
      <c r="C109" s="240">
        <f>'Pressupost Producció TV'!C109</f>
        <v>0</v>
      </c>
      <c r="D109" s="159">
        <f>'Pressupost Producció TV'!D109</f>
        <v>0</v>
      </c>
      <c r="E109" s="239">
        <f>'Pressupost Producció TV'!N109</f>
        <v>0</v>
      </c>
      <c r="F109" s="255"/>
      <c r="G109" s="252">
        <f t="shared" si="6"/>
        <v>0</v>
      </c>
      <c r="DL109" s="39" t="e">
        <f>(IF(#REF!=0,1,#REF!)*IF(#REF!=0,1,#REF!)*#REF! )+#REF!*IF(#REF!=0,1,#REF!)*IF(#REF!=0,1,#REF!)</f>
        <v>#REF!</v>
      </c>
    </row>
    <row r="110" spans="1:116" x14ac:dyDescent="0.25">
      <c r="A110" s="20"/>
      <c r="B110" s="144" t="str">
        <f>'Pressupost Producció TV'!B110</f>
        <v>02.05.11.</v>
      </c>
      <c r="C110" s="240">
        <f>'Pressupost Producció TV'!C110</f>
        <v>0</v>
      </c>
      <c r="D110" s="150">
        <f>'Pressupost Producció TV'!D110</f>
        <v>0</v>
      </c>
      <c r="E110" s="239">
        <f>'Pressupost Producció TV'!N110</f>
        <v>0</v>
      </c>
      <c r="F110" s="254"/>
      <c r="G110" s="252">
        <f t="shared" si="6"/>
        <v>0</v>
      </c>
      <c r="DL110" s="39" t="e">
        <f>(IF(#REF!=0,1,#REF!)*IF(#REF!=0,1,#REF!)*#REF! )+#REF!*IF(#REF!=0,1,#REF!)*IF(#REF!=0,1,#REF!)</f>
        <v>#REF!</v>
      </c>
    </row>
    <row r="111" spans="1:116" x14ac:dyDescent="0.25">
      <c r="A111" s="20"/>
      <c r="B111" s="153" t="str">
        <f>'Pressupost Producció TV'!B111</f>
        <v>02.05.12.</v>
      </c>
      <c r="C111" s="240">
        <f>'Pressupost Producció TV'!C111</f>
        <v>0</v>
      </c>
      <c r="D111" s="159">
        <f>'Pressupost Producció TV'!D111</f>
        <v>0</v>
      </c>
      <c r="E111" s="239">
        <f>'Pressupost Producció TV'!N111</f>
        <v>0</v>
      </c>
      <c r="F111" s="255"/>
      <c r="G111" s="252">
        <f t="shared" si="6"/>
        <v>0</v>
      </c>
      <c r="DL111" s="39" t="e">
        <f>(IF(#REF!=0,1,#REF!)*IF(#REF!=0,1,#REF!)*#REF! )+#REF!*IF(#REF!=0,1,#REF!)*IF(#REF!=0,1,#REF!)</f>
        <v>#REF!</v>
      </c>
    </row>
    <row r="112" spans="1:116" x14ac:dyDescent="0.25">
      <c r="A112" s="20"/>
      <c r="B112" s="144" t="str">
        <f>'Pressupost Producció TV'!B112</f>
        <v>02.05.13.</v>
      </c>
      <c r="C112" s="240">
        <f>'Pressupost Producció TV'!C112</f>
        <v>0</v>
      </c>
      <c r="D112" s="150">
        <f>'Pressupost Producció TV'!D112</f>
        <v>0</v>
      </c>
      <c r="E112" s="239">
        <f>'Pressupost Producció TV'!N112</f>
        <v>0</v>
      </c>
      <c r="F112" s="254"/>
      <c r="G112" s="252">
        <f t="shared" si="6"/>
        <v>0</v>
      </c>
      <c r="DL112" s="39" t="e">
        <f>(IF(#REF!=0,1,#REF!)*IF(#REF!=0,1,#REF!)*#REF! )+#REF!*IF(#REF!=0,1,#REF!)*IF(#REF!=0,1,#REF!)</f>
        <v>#REF!</v>
      </c>
    </row>
    <row r="113" spans="1:116" x14ac:dyDescent="0.25">
      <c r="A113" s="20"/>
      <c r="B113" s="153" t="str">
        <f>'Pressupost Producció TV'!B113</f>
        <v>02.05.14.</v>
      </c>
      <c r="C113" s="240">
        <f>'Pressupost Producció TV'!C113</f>
        <v>0</v>
      </c>
      <c r="D113" s="159">
        <f>'Pressupost Producció TV'!D113</f>
        <v>0</v>
      </c>
      <c r="E113" s="239">
        <f>'Pressupost Producció TV'!N113</f>
        <v>0</v>
      </c>
      <c r="F113" s="255"/>
      <c r="G113" s="252">
        <f t="shared" si="6"/>
        <v>0</v>
      </c>
      <c r="DL113" s="39" t="e">
        <f>(IF(#REF!=0,1,#REF!)*IF(#REF!=0,1,#REF!)*#REF! )+#REF!*IF(#REF!=0,1,#REF!)*IF(#REF!=0,1,#REF!)</f>
        <v>#REF!</v>
      </c>
    </row>
    <row r="114" spans="1:116" x14ac:dyDescent="0.25">
      <c r="A114" s="20"/>
      <c r="B114" s="144" t="str">
        <f>'Pressupost Producció TV'!B114</f>
        <v>02.05.15.</v>
      </c>
      <c r="C114" s="240">
        <f>'Pressupost Producció TV'!C114</f>
        <v>0</v>
      </c>
      <c r="D114" s="150">
        <f>'Pressupost Producció TV'!D114</f>
        <v>0</v>
      </c>
      <c r="E114" s="239">
        <f>'Pressupost Producció TV'!N114</f>
        <v>0</v>
      </c>
      <c r="F114" s="254"/>
      <c r="G114" s="252">
        <f t="shared" si="6"/>
        <v>0</v>
      </c>
      <c r="DL114" s="39" t="e">
        <f>(IF(#REF!=0,1,#REF!)*IF(#REF!=0,1,#REF!)*#REF! )+#REF!*IF(#REF!=0,1,#REF!)*IF(#REF!=0,1,#REF!)</f>
        <v>#REF!</v>
      </c>
    </row>
    <row r="115" spans="1:116" ht="15.75" thickBot="1" x14ac:dyDescent="0.3">
      <c r="A115" s="20"/>
      <c r="B115" s="31"/>
      <c r="C115" s="133" t="str">
        <f>"TOTAL " &amp;" " &amp; B99 &amp; " " &amp; (C99)</f>
        <v>TOTAL  02.05. Intervenció breu</v>
      </c>
      <c r="D115" s="134"/>
      <c r="E115" s="136">
        <f>'Pressupost Producció TV'!N115</f>
        <v>0</v>
      </c>
      <c r="F115" s="136">
        <f>SUM(F100:F114)</f>
        <v>0</v>
      </c>
      <c r="G115" s="136">
        <f>SUM(G100:G114)</f>
        <v>0</v>
      </c>
      <c r="DL115" s="40" t="e">
        <f>SUM(DL100:DL114)</f>
        <v>#REF!</v>
      </c>
    </row>
    <row r="116" spans="1:116" x14ac:dyDescent="0.25">
      <c r="A116" s="20"/>
      <c r="B116" s="42" t="str">
        <f>'Pressupost Producció TV'!B116</f>
        <v>Núm. Compte</v>
      </c>
      <c r="C116" s="38"/>
      <c r="D116" s="38"/>
      <c r="E116" s="20"/>
      <c r="F116" s="20"/>
      <c r="G116" s="20"/>
      <c r="DL116" s="38"/>
    </row>
    <row r="117" spans="1:116" x14ac:dyDescent="0.25">
      <c r="A117" s="20"/>
      <c r="B117" s="41" t="str">
        <f>'Pressupost Producció TV'!B117</f>
        <v>02.06.</v>
      </c>
      <c r="C117" s="34" t="str">
        <f>'Pressupost Producció TV'!C117</f>
        <v>Figuració</v>
      </c>
      <c r="D117" s="42"/>
      <c r="E117" s="47"/>
      <c r="F117" s="20"/>
      <c r="G117" s="20"/>
      <c r="DL117" s="47"/>
    </row>
    <row r="118" spans="1:116" x14ac:dyDescent="0.25">
      <c r="A118" s="34"/>
      <c r="B118" s="160" t="str">
        <f>'Pressupost Producció TV'!B118</f>
        <v>02.06.01.</v>
      </c>
      <c r="C118" s="240">
        <f>'Pressupost Producció TV'!C118</f>
        <v>0</v>
      </c>
      <c r="D118" s="166">
        <f>'Pressupost Producció TV'!D118</f>
        <v>0</v>
      </c>
      <c r="E118" s="239">
        <f>'Pressupost Producció TV'!N118</f>
        <v>0</v>
      </c>
      <c r="F118" s="256"/>
      <c r="G118" s="252">
        <f t="shared" ref="G118:G127" si="7">F118-E118</f>
        <v>0</v>
      </c>
      <c r="DL118" s="39" t="e">
        <f>(IF(#REF!=0,1,#REF!)*IF(#REF!=0,1,#REF!)*#REF! )+#REF!*IF(#REF!=0,1,#REF!)*IF(#REF!=0,1,#REF!)</f>
        <v>#REF!</v>
      </c>
    </row>
    <row r="119" spans="1:116" x14ac:dyDescent="0.25">
      <c r="B119" s="153" t="str">
        <f>'Pressupost Producció TV'!B119</f>
        <v>02.06.02.</v>
      </c>
      <c r="C119" s="240">
        <f>'Pressupost Producció TV'!C119</f>
        <v>0</v>
      </c>
      <c r="D119" s="159">
        <f>'Pressupost Producció TV'!D119</f>
        <v>0</v>
      </c>
      <c r="E119" s="239">
        <f>'Pressupost Producció TV'!N119</f>
        <v>0</v>
      </c>
      <c r="F119" s="257"/>
      <c r="G119" s="252">
        <f t="shared" si="7"/>
        <v>0</v>
      </c>
      <c r="DL119" s="39" t="e">
        <f>(IF(#REF!=0,1,#REF!)*IF(#REF!=0,1,#REF!)*#REF! )+#REF!*IF(#REF!=0,1,#REF!)*IF(#REF!=0,1,#REF!)</f>
        <v>#REF!</v>
      </c>
    </row>
    <row r="120" spans="1:116" x14ac:dyDescent="0.25">
      <c r="A120" s="34"/>
      <c r="B120" s="144" t="str">
        <f>'Pressupost Producció TV'!B120</f>
        <v>02.06.03.</v>
      </c>
      <c r="C120" s="240">
        <f>'Pressupost Producció TV'!C120</f>
        <v>0</v>
      </c>
      <c r="D120" s="150">
        <f>'Pressupost Producció TV'!D120</f>
        <v>0</v>
      </c>
      <c r="E120" s="239">
        <f>'Pressupost Producció TV'!N120</f>
        <v>0</v>
      </c>
      <c r="F120" s="256"/>
      <c r="G120" s="252">
        <f t="shared" si="7"/>
        <v>0</v>
      </c>
      <c r="DL120" s="39" t="e">
        <f>(IF(#REF!=0,1,#REF!)*IF(#REF!=0,1,#REF!)*#REF! )+#REF!*IF(#REF!=0,1,#REF!)*IF(#REF!=0,1,#REF!)</f>
        <v>#REF!</v>
      </c>
    </row>
    <row r="121" spans="1:116" x14ac:dyDescent="0.25">
      <c r="A121" s="34"/>
      <c r="B121" s="153" t="str">
        <f>'Pressupost Producció TV'!B121</f>
        <v>02.06.04.</v>
      </c>
      <c r="C121" s="240">
        <f>'Pressupost Producció TV'!C121</f>
        <v>0</v>
      </c>
      <c r="D121" s="159">
        <f>'Pressupost Producció TV'!D121</f>
        <v>0</v>
      </c>
      <c r="E121" s="239">
        <f>'Pressupost Producció TV'!N121</f>
        <v>0</v>
      </c>
      <c r="F121" s="257"/>
      <c r="G121" s="252">
        <f t="shared" si="7"/>
        <v>0</v>
      </c>
      <c r="DL121" s="39" t="e">
        <f>(IF(#REF!=0,1,#REF!)*IF(#REF!=0,1,#REF!)*#REF! )+#REF!*IF(#REF!=0,1,#REF!)*IF(#REF!=0,1,#REF!)</f>
        <v>#REF!</v>
      </c>
    </row>
    <row r="122" spans="1:116" x14ac:dyDescent="0.25">
      <c r="A122" s="34"/>
      <c r="B122" s="144" t="str">
        <f>'Pressupost Producció TV'!B122</f>
        <v>02.06.05.</v>
      </c>
      <c r="C122" s="240">
        <f>'Pressupost Producció TV'!C122</f>
        <v>0</v>
      </c>
      <c r="D122" s="150">
        <f>'Pressupost Producció TV'!D122</f>
        <v>0</v>
      </c>
      <c r="E122" s="239">
        <f>'Pressupost Producció TV'!N122</f>
        <v>0</v>
      </c>
      <c r="F122" s="254"/>
      <c r="G122" s="252">
        <f t="shared" si="7"/>
        <v>0</v>
      </c>
      <c r="DL122" s="39" t="e">
        <f>(IF(#REF!=0,1,#REF!)*IF(#REF!=0,1,#REF!)*#REF! )+#REF!*IF(#REF!=0,1,#REF!)*IF(#REF!=0,1,#REF!)</f>
        <v>#REF!</v>
      </c>
    </row>
    <row r="123" spans="1:116" x14ac:dyDescent="0.25">
      <c r="A123" s="34"/>
      <c r="B123" s="153" t="str">
        <f>'Pressupost Producció TV'!B123</f>
        <v>02.06.06.</v>
      </c>
      <c r="C123" s="240">
        <f>'Pressupost Producció TV'!C123</f>
        <v>0</v>
      </c>
      <c r="D123" s="159">
        <f>'Pressupost Producció TV'!D123</f>
        <v>0</v>
      </c>
      <c r="E123" s="239">
        <f>'Pressupost Producció TV'!N123</f>
        <v>0</v>
      </c>
      <c r="F123" s="255"/>
      <c r="G123" s="252">
        <f t="shared" si="7"/>
        <v>0</v>
      </c>
      <c r="DL123" s="39" t="e">
        <f>(IF(#REF!=0,1,#REF!)*IF(#REF!=0,1,#REF!)*#REF! )+#REF!*IF(#REF!=0,1,#REF!)*IF(#REF!=0,1,#REF!)</f>
        <v>#REF!</v>
      </c>
    </row>
    <row r="124" spans="1:116" x14ac:dyDescent="0.25">
      <c r="A124" s="34"/>
      <c r="B124" s="144" t="str">
        <f>'Pressupost Producció TV'!B124</f>
        <v>02.06.07.</v>
      </c>
      <c r="C124" s="240">
        <f>'Pressupost Producció TV'!C124</f>
        <v>0</v>
      </c>
      <c r="D124" s="150">
        <f>'Pressupost Producció TV'!D124</f>
        <v>0</v>
      </c>
      <c r="E124" s="239">
        <f>'Pressupost Producció TV'!N124</f>
        <v>0</v>
      </c>
      <c r="F124" s="254"/>
      <c r="G124" s="252">
        <f t="shared" si="7"/>
        <v>0</v>
      </c>
      <c r="DL124" s="39" t="e">
        <f>(IF(#REF!=0,1,#REF!)*IF(#REF!=0,1,#REF!)*#REF! )+#REF!*IF(#REF!=0,1,#REF!)*IF(#REF!=0,1,#REF!)</f>
        <v>#REF!</v>
      </c>
    </row>
    <row r="125" spans="1:116" x14ac:dyDescent="0.25">
      <c r="A125" s="34"/>
      <c r="B125" s="153" t="str">
        <f>'Pressupost Producció TV'!B125</f>
        <v>02.06.08.</v>
      </c>
      <c r="C125" s="240">
        <f>'Pressupost Producció TV'!C125</f>
        <v>0</v>
      </c>
      <c r="D125" s="159">
        <f>'Pressupost Producció TV'!D125</f>
        <v>0</v>
      </c>
      <c r="E125" s="239">
        <f>'Pressupost Producció TV'!N125</f>
        <v>0</v>
      </c>
      <c r="F125" s="255"/>
      <c r="G125" s="252">
        <f t="shared" si="7"/>
        <v>0</v>
      </c>
      <c r="DL125" s="39" t="e">
        <f>(IF(#REF!=0,1,#REF!)*IF(#REF!=0,1,#REF!)*#REF! )+#REF!*IF(#REF!=0,1,#REF!)*IF(#REF!=0,1,#REF!)</f>
        <v>#REF!</v>
      </c>
    </row>
    <row r="126" spans="1:116" x14ac:dyDescent="0.25">
      <c r="A126" s="34"/>
      <c r="B126" s="144" t="str">
        <f>'Pressupost Producció TV'!B126</f>
        <v>02.06.09.</v>
      </c>
      <c r="C126" s="240">
        <f>'Pressupost Producció TV'!C126</f>
        <v>0</v>
      </c>
      <c r="D126" s="150">
        <f>'Pressupost Producció TV'!D126</f>
        <v>0</v>
      </c>
      <c r="E126" s="239">
        <f>'Pressupost Producció TV'!N126</f>
        <v>0</v>
      </c>
      <c r="F126" s="254"/>
      <c r="G126" s="252">
        <f t="shared" si="7"/>
        <v>0</v>
      </c>
      <c r="DL126" s="39" t="e">
        <f>(IF(#REF!=0,1,#REF!)*IF(#REF!=0,1,#REF!)*#REF! )+#REF!*IF(#REF!=0,1,#REF!)*IF(#REF!=0,1,#REF!)</f>
        <v>#REF!</v>
      </c>
    </row>
    <row r="127" spans="1:116" x14ac:dyDescent="0.25">
      <c r="A127" s="34"/>
      <c r="B127" s="153" t="str">
        <f>'Pressupost Producció TV'!B127</f>
        <v>02.06.10.</v>
      </c>
      <c r="C127" s="240">
        <f>'Pressupost Producció TV'!C127</f>
        <v>0</v>
      </c>
      <c r="D127" s="159">
        <f>'Pressupost Producció TV'!D127</f>
        <v>0</v>
      </c>
      <c r="E127" s="239">
        <f>'Pressupost Producció TV'!N127</f>
        <v>0</v>
      </c>
      <c r="F127" s="255"/>
      <c r="G127" s="252">
        <f t="shared" si="7"/>
        <v>0</v>
      </c>
      <c r="DL127" s="39" t="e">
        <f>(IF(#REF!=0,1,#REF!)*IF(#REF!=0,1,#REF!)*#REF! )+#REF!*IF(#REF!=0,1,#REF!)*IF(#REF!=0,1,#REF!)</f>
        <v>#REF!</v>
      </c>
    </row>
    <row r="128" spans="1:116" ht="15.75" thickBot="1" x14ac:dyDescent="0.3">
      <c r="A128" s="34"/>
      <c r="B128" s="31"/>
      <c r="C128" s="133" t="str">
        <f>"TOTAL " &amp;" " &amp; B117 &amp; " " &amp; (C117)</f>
        <v>TOTAL  02.06. Figuració</v>
      </c>
      <c r="D128" s="134"/>
      <c r="E128" s="136">
        <f>'Pressupost Producció TV'!N128</f>
        <v>0</v>
      </c>
      <c r="F128" s="136">
        <f>SUM(F118:F127)</f>
        <v>0</v>
      </c>
      <c r="G128" s="136">
        <f>SUM(G118:G127)</f>
        <v>0</v>
      </c>
      <c r="DL128" s="40" t="e">
        <f>SUM(DL118:DL127)</f>
        <v>#REF!</v>
      </c>
    </row>
    <row r="129" spans="1:116" x14ac:dyDescent="0.25">
      <c r="A129" s="20"/>
      <c r="B129" s="42" t="str">
        <f>'Pressupost Producció TV'!B129</f>
        <v>Núm. Compte</v>
      </c>
      <c r="C129" s="38"/>
      <c r="D129" s="38"/>
      <c r="E129" s="20"/>
      <c r="F129" s="20"/>
      <c r="G129" s="20"/>
      <c r="DL129" s="38"/>
    </row>
    <row r="130" spans="1:116" x14ac:dyDescent="0.25">
      <c r="A130" s="20"/>
      <c r="B130" s="41" t="str">
        <f>'Pressupost Producció TV'!B130</f>
        <v>02.07.</v>
      </c>
      <c r="C130" s="34" t="str">
        <f>'Pressupost Producció TV'!C130</f>
        <v>Especialistes</v>
      </c>
      <c r="D130" s="42"/>
      <c r="E130" s="47"/>
      <c r="F130" s="20"/>
      <c r="G130" s="20"/>
      <c r="DL130" s="47"/>
    </row>
    <row r="131" spans="1:116" x14ac:dyDescent="0.25">
      <c r="A131" s="34"/>
      <c r="B131" s="160" t="str">
        <f>'Pressupost Producció TV'!B131</f>
        <v>02.07.01.</v>
      </c>
      <c r="C131" s="241" t="str">
        <f>'Pressupost Producció TV'!C131</f>
        <v xml:space="preserve">Dobles en acció </v>
      </c>
      <c r="D131" s="166">
        <f>'Pressupost Producció TV'!D131</f>
        <v>0</v>
      </c>
      <c r="E131" s="239">
        <f>'Pressupost Producció TV'!N131</f>
        <v>0</v>
      </c>
      <c r="F131" s="254"/>
      <c r="G131" s="252">
        <f t="shared" ref="G131:G136" si="8">F131-E131</f>
        <v>0</v>
      </c>
      <c r="DL131" s="39" t="e">
        <f>(IF(#REF!=0,1,#REF!)*IF(#REF!=0,1,#REF!)*#REF! )+#REF!*IF(#REF!=0,1,#REF!)*IF(#REF!=0,1,#REF!)</f>
        <v>#REF!</v>
      </c>
    </row>
    <row r="132" spans="1:116" x14ac:dyDescent="0.25">
      <c r="B132" s="183" t="str">
        <f>'Pressupost Producció TV'!B132</f>
        <v>02.07.02.</v>
      </c>
      <c r="C132" s="242" t="str">
        <f>'Pressupost Producció TV'!C132</f>
        <v xml:space="preserve">Especialistes </v>
      </c>
      <c r="D132" s="159">
        <f>'Pressupost Producció TV'!D132</f>
        <v>0</v>
      </c>
      <c r="E132" s="239">
        <f>'Pressupost Producció TV'!N132</f>
        <v>0</v>
      </c>
      <c r="F132" s="255"/>
      <c r="G132" s="252">
        <f t="shared" si="8"/>
        <v>0</v>
      </c>
      <c r="DL132" s="39" t="e">
        <f>(IF(#REF!=0,1,#REF!)*IF(#REF!=0,1,#REF!)*#REF! )+#REF!*IF(#REF!=0,1,#REF!)*IF(#REF!=0,1,#REF!)</f>
        <v>#REF!</v>
      </c>
    </row>
    <row r="133" spans="1:116" x14ac:dyDescent="0.25">
      <c r="A133" s="20"/>
      <c r="B133" s="144" t="str">
        <f>'Pressupost Producció TV'!B133</f>
        <v>02.07.03.</v>
      </c>
      <c r="C133" s="243">
        <f>'Pressupost Producció TV'!C133</f>
        <v>0</v>
      </c>
      <c r="D133" s="150">
        <f>'Pressupost Producció TV'!D133</f>
        <v>0</v>
      </c>
      <c r="E133" s="239">
        <f>'Pressupost Producció TV'!N133</f>
        <v>0</v>
      </c>
      <c r="F133" s="254"/>
      <c r="G133" s="252">
        <f t="shared" si="8"/>
        <v>0</v>
      </c>
      <c r="DL133" s="39" t="e">
        <f>(IF(#REF!=0,1,#REF!)*IF(#REF!=0,1,#REF!)*#REF! )+#REF!*IF(#REF!=0,1,#REF!)*IF(#REF!=0,1,#REF!)</f>
        <v>#REF!</v>
      </c>
    </row>
    <row r="134" spans="1:116" x14ac:dyDescent="0.25">
      <c r="A134" s="20"/>
      <c r="B134" s="183" t="str">
        <f>'Pressupost Producció TV'!B134</f>
        <v>02.07.04.</v>
      </c>
      <c r="C134" s="243">
        <f>'Pressupost Producció TV'!C134</f>
        <v>0</v>
      </c>
      <c r="D134" s="159">
        <f>'Pressupost Producció TV'!D134</f>
        <v>0</v>
      </c>
      <c r="E134" s="239">
        <f>'Pressupost Producció TV'!N134</f>
        <v>0</v>
      </c>
      <c r="F134" s="255"/>
      <c r="G134" s="252">
        <f t="shared" si="8"/>
        <v>0</v>
      </c>
      <c r="DL134" s="39" t="e">
        <f>(IF(#REF!=0,1,#REF!)*IF(#REF!=0,1,#REF!)*#REF! )+#REF!*IF(#REF!=0,1,#REF!)*IF(#REF!=0,1,#REF!)</f>
        <v>#REF!</v>
      </c>
    </row>
    <row r="135" spans="1:116" x14ac:dyDescent="0.25">
      <c r="A135" s="20"/>
      <c r="B135" s="144" t="str">
        <f>'Pressupost Producció TV'!B135</f>
        <v>02.07.05.</v>
      </c>
      <c r="C135" s="243">
        <f>'Pressupost Producció TV'!C135</f>
        <v>0</v>
      </c>
      <c r="D135" s="150">
        <f>'Pressupost Producció TV'!D135</f>
        <v>0</v>
      </c>
      <c r="E135" s="239">
        <f>'Pressupost Producció TV'!N135</f>
        <v>0</v>
      </c>
      <c r="F135" s="254"/>
      <c r="G135" s="252">
        <f t="shared" si="8"/>
        <v>0</v>
      </c>
      <c r="DL135" s="39" t="e">
        <f>(IF(#REF!=0,1,#REF!)*IF(#REF!=0,1,#REF!)*#REF! )+#REF!*IF(#REF!=0,1,#REF!)*IF(#REF!=0,1,#REF!)</f>
        <v>#REF!</v>
      </c>
    </row>
    <row r="136" spans="1:116" x14ac:dyDescent="0.25">
      <c r="A136" s="20"/>
      <c r="B136" s="183" t="str">
        <f>'Pressupost Producció TV'!B136</f>
        <v>02.07.06.</v>
      </c>
      <c r="C136" s="243">
        <f>'Pressupost Producció TV'!C136</f>
        <v>0</v>
      </c>
      <c r="D136" s="159">
        <f>'Pressupost Producció TV'!D136</f>
        <v>0</v>
      </c>
      <c r="E136" s="239">
        <f>'Pressupost Producció TV'!N136</f>
        <v>0</v>
      </c>
      <c r="F136" s="255"/>
      <c r="G136" s="252">
        <f t="shared" si="8"/>
        <v>0</v>
      </c>
      <c r="DL136" s="39" t="e">
        <f>(IF(#REF!=0,1,#REF!)*IF(#REF!=0,1,#REF!)*#REF! )+#REF!*IF(#REF!=0,1,#REF!)*IF(#REF!=0,1,#REF!)</f>
        <v>#REF!</v>
      </c>
    </row>
    <row r="137" spans="1:116" ht="15.75" thickBot="1" x14ac:dyDescent="0.3">
      <c r="A137" s="20"/>
      <c r="B137" s="37"/>
      <c r="C137" s="133" t="str">
        <f>"TOTAL " &amp;" " &amp; B130 &amp; " " &amp; (C130)</f>
        <v>TOTAL  02.07. Especialistes</v>
      </c>
      <c r="D137" s="134"/>
      <c r="E137" s="136">
        <f>'Pressupost Producció TV'!N137</f>
        <v>0</v>
      </c>
      <c r="F137" s="136">
        <f>SUM(F131:F136)</f>
        <v>0</v>
      </c>
      <c r="G137" s="136">
        <f>SUM(G131:G136)</f>
        <v>0</v>
      </c>
      <c r="DL137" s="40" t="e">
        <f>SUM(DL131:DL136)</f>
        <v>#REF!</v>
      </c>
    </row>
    <row r="138" spans="1:116" x14ac:dyDescent="0.25">
      <c r="A138" s="20"/>
      <c r="B138" s="42" t="str">
        <f>'Pressupost Producció TV'!B138</f>
        <v>Núm. Compte</v>
      </c>
      <c r="C138" s="38"/>
      <c r="D138" s="38"/>
      <c r="E138" s="20"/>
      <c r="F138" s="20"/>
      <c r="G138" s="20"/>
      <c r="DL138" s="38"/>
    </row>
    <row r="139" spans="1:116" x14ac:dyDescent="0.25">
      <c r="A139" s="20"/>
      <c r="B139" s="41" t="str">
        <f>'Pressupost Producció TV'!B139</f>
        <v>02.08.</v>
      </c>
      <c r="C139" s="34" t="str">
        <f>'Pressupost Producció TV'!C139</f>
        <v>Ballet i Orquestres</v>
      </c>
      <c r="D139" s="42"/>
      <c r="E139" s="47"/>
      <c r="F139" s="20"/>
      <c r="G139" s="20"/>
      <c r="DL139" s="47"/>
    </row>
    <row r="140" spans="1:116" x14ac:dyDescent="0.25">
      <c r="A140" s="34"/>
      <c r="B140" s="160" t="str">
        <f>'Pressupost Producció TV'!B140</f>
        <v>02.08.01.</v>
      </c>
      <c r="C140" s="241" t="str">
        <f>'Pressupost Producció TV'!C140</f>
        <v>Director/a musical</v>
      </c>
      <c r="D140" s="166">
        <f>'Pressupost Producció TV'!D140</f>
        <v>0</v>
      </c>
      <c r="E140" s="239">
        <f>'Pressupost Producció TV'!N140</f>
        <v>0</v>
      </c>
      <c r="F140" s="254"/>
      <c r="G140" s="252">
        <f t="shared" ref="G140:G146" si="9">F140-E140</f>
        <v>0</v>
      </c>
      <c r="DL140" s="39" t="e">
        <f>(IF(#REF!=0,1,#REF!)*IF(#REF!=0,1,#REF!)*#REF! )+#REF!*IF(#REF!=0,1,#REF!)*IF(#REF!=0,1,#REF!)</f>
        <v>#REF!</v>
      </c>
    </row>
    <row r="141" spans="1:116" x14ac:dyDescent="0.25">
      <c r="B141" s="183" t="str">
        <f>'Pressupost Producció TV'!B141</f>
        <v>02.08.02.</v>
      </c>
      <c r="C141" s="184" t="str">
        <f>'Pressupost Producció TV'!C141</f>
        <v>Orquesta / Banda musical</v>
      </c>
      <c r="D141" s="159">
        <f>'Pressupost Producció TV'!D141</f>
        <v>0</v>
      </c>
      <c r="E141" s="239">
        <f>'Pressupost Producció TV'!N141</f>
        <v>0</v>
      </c>
      <c r="F141" s="255"/>
      <c r="G141" s="252">
        <f t="shared" si="9"/>
        <v>0</v>
      </c>
      <c r="DL141" s="39" t="e">
        <f>(IF(#REF!=0,1,#REF!)*IF(#REF!=0,1,#REF!)*#REF! )+#REF!*IF(#REF!=0,1,#REF!)*IF(#REF!=0,1,#REF!)</f>
        <v>#REF!</v>
      </c>
    </row>
    <row r="142" spans="1:116" x14ac:dyDescent="0.25">
      <c r="A142" s="20"/>
      <c r="B142" s="144" t="str">
        <f>'Pressupost Producció TV'!B142</f>
        <v>02.08.03.</v>
      </c>
      <c r="C142" s="145" t="str">
        <f>'Pressupost Producció TV'!C142</f>
        <v>Coreògraf/a</v>
      </c>
      <c r="D142" s="150">
        <f>'Pressupost Producció TV'!D142</f>
        <v>0</v>
      </c>
      <c r="E142" s="239">
        <f>'Pressupost Producció TV'!N142</f>
        <v>0</v>
      </c>
      <c r="F142" s="254"/>
      <c r="G142" s="252">
        <f t="shared" si="9"/>
        <v>0</v>
      </c>
      <c r="DL142" s="39" t="e">
        <f>(IF(#REF!=0,1,#REF!)*IF(#REF!=0,1,#REF!)*#REF! )+#REF!*IF(#REF!=0,1,#REF!)*IF(#REF!=0,1,#REF!)</f>
        <v>#REF!</v>
      </c>
    </row>
    <row r="143" spans="1:116" x14ac:dyDescent="0.25">
      <c r="A143" s="20"/>
      <c r="B143" s="183" t="str">
        <f>'Pressupost Producció TV'!B143</f>
        <v>02.08.04.</v>
      </c>
      <c r="C143" s="184" t="str">
        <f>'Pressupost Producció TV'!C143</f>
        <v>Cantans</v>
      </c>
      <c r="D143" s="159">
        <f>'Pressupost Producció TV'!D143</f>
        <v>0</v>
      </c>
      <c r="E143" s="239">
        <f>'Pressupost Producció TV'!N143</f>
        <v>0</v>
      </c>
      <c r="F143" s="255"/>
      <c r="G143" s="252">
        <f t="shared" si="9"/>
        <v>0</v>
      </c>
      <c r="DL143" s="39" t="e">
        <f>(IF(#REF!=0,1,#REF!)*IF(#REF!=0,1,#REF!)*#REF! )+#REF!*IF(#REF!=0,1,#REF!)*IF(#REF!=0,1,#REF!)</f>
        <v>#REF!</v>
      </c>
    </row>
    <row r="144" spans="1:116" x14ac:dyDescent="0.25">
      <c r="A144" s="20"/>
      <c r="B144" s="144" t="str">
        <f>'Pressupost Producció TV'!B144</f>
        <v>02.08.05.</v>
      </c>
      <c r="C144" s="145" t="str">
        <f>'Pressupost Producció TV'!C144</f>
        <v>Cors</v>
      </c>
      <c r="D144" s="150">
        <f>'Pressupost Producció TV'!D144</f>
        <v>0</v>
      </c>
      <c r="E144" s="239">
        <f>'Pressupost Producció TV'!N144</f>
        <v>0</v>
      </c>
      <c r="F144" s="254"/>
      <c r="G144" s="252">
        <f t="shared" si="9"/>
        <v>0</v>
      </c>
      <c r="DL144" s="39" t="e">
        <f>(IF(#REF!=0,1,#REF!)*IF(#REF!=0,1,#REF!)*#REF! )+#REF!*IF(#REF!=0,1,#REF!)*IF(#REF!=0,1,#REF!)</f>
        <v>#REF!</v>
      </c>
    </row>
    <row r="145" spans="1:116" x14ac:dyDescent="0.25">
      <c r="A145" s="20"/>
      <c r="B145" s="183" t="str">
        <f>'Pressupost Producció TV'!B145</f>
        <v>02.08.06.</v>
      </c>
      <c r="C145" s="184" t="str">
        <f>'Pressupost Producció TV'!C145</f>
        <v xml:space="preserve">Ballarins </v>
      </c>
      <c r="D145" s="159">
        <f>'Pressupost Producció TV'!D145</f>
        <v>0</v>
      </c>
      <c r="E145" s="239">
        <f>'Pressupost Producció TV'!N145</f>
        <v>0</v>
      </c>
      <c r="F145" s="255"/>
      <c r="G145" s="252">
        <f t="shared" si="9"/>
        <v>0</v>
      </c>
      <c r="DL145" s="39" t="e">
        <f>(IF(#REF!=0,1,#REF!)*IF(#REF!=0,1,#REF!)*#REF! )+#REF!*IF(#REF!=0,1,#REF!)*IF(#REF!=0,1,#REF!)</f>
        <v>#REF!</v>
      </c>
    </row>
    <row r="146" spans="1:116" x14ac:dyDescent="0.25">
      <c r="A146" s="20"/>
      <c r="B146" s="144" t="str">
        <f>'Pressupost Producció TV'!B146</f>
        <v>02.08.07.</v>
      </c>
      <c r="C146" s="142">
        <f>'Pressupost Producció TV'!C146</f>
        <v>0</v>
      </c>
      <c r="D146" s="150">
        <f>'Pressupost Producció TV'!D146</f>
        <v>0</v>
      </c>
      <c r="E146" s="239">
        <f>'Pressupost Producció TV'!N146</f>
        <v>0</v>
      </c>
      <c r="F146" s="254"/>
      <c r="G146" s="252">
        <f t="shared" si="9"/>
        <v>0</v>
      </c>
      <c r="DL146" s="39" t="e">
        <f>(IF(#REF!=0,1,#REF!)*IF(#REF!=0,1,#REF!)*#REF! )+#REF!*IF(#REF!=0,1,#REF!)*IF(#REF!=0,1,#REF!)</f>
        <v>#REF!</v>
      </c>
    </row>
    <row r="147" spans="1:116" ht="15.75" thickBot="1" x14ac:dyDescent="0.3">
      <c r="A147" s="20"/>
      <c r="B147" s="37"/>
      <c r="C147" s="133" t="str">
        <f>"TOTAL " &amp;" " &amp; B139 &amp; " " &amp; (C139)</f>
        <v>TOTAL  02.08. Ballet i Orquestres</v>
      </c>
      <c r="D147" s="134"/>
      <c r="E147" s="136">
        <f>'Pressupost Producció TV'!N147</f>
        <v>0</v>
      </c>
      <c r="F147" s="136">
        <f>SUM(F140:F146)</f>
        <v>0</v>
      </c>
      <c r="G147" s="136">
        <f>SUM(G140:G146)</f>
        <v>0</v>
      </c>
      <c r="DL147" s="40" t="e">
        <f>SUM(DL140:DL146)</f>
        <v>#REF!</v>
      </c>
    </row>
    <row r="148" spans="1:116" x14ac:dyDescent="0.25">
      <c r="A148" s="20"/>
      <c r="B148" s="42" t="str">
        <f>'Pressupost Producció TV'!B148</f>
        <v>Núm. Compte</v>
      </c>
      <c r="C148" s="50"/>
      <c r="D148" s="42"/>
      <c r="E148" s="38"/>
      <c r="F148" s="20"/>
      <c r="G148" s="20"/>
      <c r="DL148" s="51"/>
    </row>
    <row r="149" spans="1:116" x14ac:dyDescent="0.25">
      <c r="A149" s="20"/>
      <c r="B149" s="41" t="str">
        <f>'Pressupost Producció TV'!B149</f>
        <v>02.09.</v>
      </c>
      <c r="C149" s="34" t="str">
        <f>'Pressupost Producció TV'!C149</f>
        <v>Doblatge</v>
      </c>
      <c r="D149" s="42"/>
      <c r="E149" s="38"/>
      <c r="F149" s="20"/>
      <c r="G149" s="20"/>
      <c r="DL149" s="47"/>
    </row>
    <row r="150" spans="1:116" x14ac:dyDescent="0.25">
      <c r="A150" s="34"/>
      <c r="B150" s="160" t="str">
        <f>'Pressupost Producció TV'!B150</f>
        <v>02.09.01.</v>
      </c>
      <c r="C150" s="241" t="str">
        <f>'Pressupost Producció TV'!C150</f>
        <v>Director/a de doblatge</v>
      </c>
      <c r="D150" s="166">
        <f>'Pressupost Producció TV'!D150</f>
        <v>0</v>
      </c>
      <c r="E150" s="239">
        <f>'Pressupost Producció TV'!N150</f>
        <v>0</v>
      </c>
      <c r="F150" s="254"/>
      <c r="G150" s="252">
        <f t="shared" ref="G150:G155" si="10">F150-E150</f>
        <v>0</v>
      </c>
      <c r="DL150" s="39" t="e">
        <f>(IF(#REF!=0,1,#REF!)*IF(#REF!=0,1,#REF!)*#REF! )+#REF!*IF(#REF!=0,1,#REF!)*IF(#REF!=0,1,#REF!)</f>
        <v>#REF!</v>
      </c>
    </row>
    <row r="151" spans="1:116" x14ac:dyDescent="0.25">
      <c r="B151" s="153" t="str">
        <f>'Pressupost Producció TV'!B151</f>
        <v>02.09.02.</v>
      </c>
      <c r="C151" s="185" t="str">
        <f>'Pressupost Producció TV'!C151</f>
        <v xml:space="preserve">Doblador/a per a </v>
      </c>
      <c r="D151" s="186">
        <f>'Pressupost Producció TV'!D151</f>
        <v>0</v>
      </c>
      <c r="E151" s="239">
        <f>'Pressupost Producció TV'!N151</f>
        <v>0</v>
      </c>
      <c r="F151" s="255"/>
      <c r="G151" s="252">
        <f t="shared" si="10"/>
        <v>0</v>
      </c>
      <c r="DL151" s="39" t="e">
        <f>(IF(#REF!=0,1,#REF!)*IF(#REF!=0,1,#REF!)*#REF! )+#REF!*IF(#REF!=0,1,#REF!)*IF(#REF!=0,1,#REF!)</f>
        <v>#REF!</v>
      </c>
    </row>
    <row r="152" spans="1:116" x14ac:dyDescent="0.25">
      <c r="A152" s="34"/>
      <c r="B152" s="144" t="str">
        <f>'Pressupost Producció TV'!B152</f>
        <v>02.09.03.</v>
      </c>
      <c r="C152" s="145" t="str">
        <f>'Pressupost Producció TV'!C152</f>
        <v xml:space="preserve">Doblador/a per a </v>
      </c>
      <c r="D152" s="150">
        <f>'Pressupost Producció TV'!D152</f>
        <v>0</v>
      </c>
      <c r="E152" s="239">
        <f>'Pressupost Producció TV'!N152</f>
        <v>0</v>
      </c>
      <c r="F152" s="254"/>
      <c r="G152" s="252">
        <f t="shared" si="10"/>
        <v>0</v>
      </c>
      <c r="DL152" s="39" t="e">
        <f>(IF(#REF!=0,1,#REF!)*IF(#REF!=0,1,#REF!)*#REF! )+#REF!*IF(#REF!=0,1,#REF!)*IF(#REF!=0,1,#REF!)</f>
        <v>#REF!</v>
      </c>
    </row>
    <row r="153" spans="1:116" x14ac:dyDescent="0.25">
      <c r="A153" s="34"/>
      <c r="B153" s="153" t="str">
        <f>'Pressupost Producció TV'!B153</f>
        <v>02.09.04.</v>
      </c>
      <c r="C153" s="184" t="str">
        <f>'Pressupost Producció TV'!C153</f>
        <v>Doblador/a per a</v>
      </c>
      <c r="D153" s="159">
        <f>'Pressupost Producció TV'!D153</f>
        <v>0</v>
      </c>
      <c r="E153" s="239">
        <f>'Pressupost Producció TV'!N153</f>
        <v>0</v>
      </c>
      <c r="F153" s="255"/>
      <c r="G153" s="252">
        <f t="shared" si="10"/>
        <v>0</v>
      </c>
      <c r="DL153" s="39" t="e">
        <f>(IF(#REF!=0,1,#REF!)*IF(#REF!=0,1,#REF!)*#REF! )+#REF!*IF(#REF!=0,1,#REF!)*IF(#REF!=0,1,#REF!)</f>
        <v>#REF!</v>
      </c>
    </row>
    <row r="154" spans="1:116" x14ac:dyDescent="0.25">
      <c r="A154" s="34"/>
      <c r="B154" s="144" t="str">
        <f>'Pressupost Producció TV'!B154</f>
        <v>02.09.05.</v>
      </c>
      <c r="C154" s="142">
        <f>'Pressupost Producció TV'!C154</f>
        <v>0</v>
      </c>
      <c r="D154" s="150">
        <f>'Pressupost Producció TV'!D154</f>
        <v>0</v>
      </c>
      <c r="E154" s="239">
        <f>'Pressupost Producció TV'!N154</f>
        <v>0</v>
      </c>
      <c r="F154" s="254"/>
      <c r="G154" s="252">
        <f t="shared" si="10"/>
        <v>0</v>
      </c>
      <c r="DL154" s="39" t="e">
        <f>(IF(#REF!=0,1,#REF!)*IF(#REF!=0,1,#REF!)*#REF! )+#REF!*IF(#REF!=0,1,#REF!)*IF(#REF!=0,1,#REF!)</f>
        <v>#REF!</v>
      </c>
    </row>
    <row r="155" spans="1:116" x14ac:dyDescent="0.25">
      <c r="A155" s="34"/>
      <c r="B155" s="153" t="str">
        <f>'Pressupost Producció TV'!B155</f>
        <v>02.09.06.</v>
      </c>
      <c r="C155" s="142">
        <f>'Pressupost Producció TV'!C155</f>
        <v>0</v>
      </c>
      <c r="D155" s="159">
        <f>'Pressupost Producció TV'!D155</f>
        <v>0</v>
      </c>
      <c r="E155" s="239">
        <f>'Pressupost Producció TV'!N155</f>
        <v>0</v>
      </c>
      <c r="F155" s="255"/>
      <c r="G155" s="252">
        <f t="shared" si="10"/>
        <v>0</v>
      </c>
      <c r="DL155" s="39" t="e">
        <f>(IF(#REF!=0,1,#REF!)*IF(#REF!=0,1,#REF!)*#REF! )+#REF!*IF(#REF!=0,1,#REF!)*IF(#REF!=0,1,#REF!)</f>
        <v>#REF!</v>
      </c>
    </row>
    <row r="156" spans="1:116" ht="15.75" thickBot="1" x14ac:dyDescent="0.3">
      <c r="A156" s="34"/>
      <c r="B156" s="37"/>
      <c r="C156" s="133" t="str">
        <f>"TOTAL " &amp;" " &amp; B149 &amp; " " &amp; (C149)</f>
        <v>TOTAL  02.09. Doblatge</v>
      </c>
      <c r="D156" s="134"/>
      <c r="E156" s="136">
        <f>'Pressupost Producció TV'!N156</f>
        <v>0</v>
      </c>
      <c r="F156" s="136">
        <f>SUM(F150:F155)</f>
        <v>0</v>
      </c>
      <c r="G156" s="136">
        <f>SUM(G150:G155)</f>
        <v>0</v>
      </c>
      <c r="DL156" s="40" t="e">
        <f>SUM(DL150:DL155)</f>
        <v>#REF!</v>
      </c>
    </row>
    <row r="157" spans="1:116" ht="14.25" customHeight="1" x14ac:dyDescent="0.25">
      <c r="A157" s="34"/>
      <c r="B157" s="31"/>
      <c r="C157" s="68" t="str">
        <f>"TOTAL" &amp; " " &amp;C30</f>
        <v>TOTAL CAPÍTOL 02.- Personal artístic</v>
      </c>
      <c r="D157" s="69"/>
      <c r="E157" s="250">
        <f>'Pressupost Producció TV'!N157</f>
        <v>0</v>
      </c>
      <c r="F157" s="250">
        <f>F43+F61+F79+F97+F115+F128+F137+F147+F156</f>
        <v>0</v>
      </c>
      <c r="G157" s="250">
        <f>G43+G61+G79+G97+G115+G128+G137+G147+G156</f>
        <v>0</v>
      </c>
      <c r="DL157" s="44" t="e">
        <f>(DL43+DL61+DL79+DL97+DL115+DL128+DL137+DL147+ DL156)</f>
        <v>#REF!</v>
      </c>
    </row>
    <row r="158" spans="1:116" x14ac:dyDescent="0.25">
      <c r="A158" s="20"/>
      <c r="E158" s="42"/>
      <c r="F158" s="20"/>
      <c r="G158" s="20"/>
      <c r="DL158" s="42"/>
    </row>
    <row r="159" spans="1:116" ht="18.75" x14ac:dyDescent="0.3">
      <c r="A159" s="20"/>
      <c r="B159" s="31"/>
      <c r="C159" s="45" t="str">
        <f>'Pressupost Producció TV'!C159</f>
        <v>CAPÍTOL 03.- Equip programa</v>
      </c>
      <c r="D159" s="46"/>
      <c r="E159" s="42"/>
      <c r="F159" s="20"/>
      <c r="G159" s="20"/>
      <c r="DL159" s="42"/>
    </row>
    <row r="160" spans="1:116" x14ac:dyDescent="0.25">
      <c r="A160" s="20"/>
      <c r="B160" s="42" t="str">
        <f>'Pressupost Producció TV'!B160</f>
        <v>Núm. Compte</v>
      </c>
      <c r="C160" s="50"/>
      <c r="D160" s="38"/>
      <c r="E160" s="42"/>
      <c r="F160" s="20"/>
      <c r="G160" s="20"/>
      <c r="DL160" s="42"/>
    </row>
    <row r="161" spans="1:116" x14ac:dyDescent="0.25">
      <c r="A161" s="20"/>
      <c r="B161" s="41" t="str">
        <f>'Pressupost Producció TV'!B161</f>
        <v>03.01.</v>
      </c>
      <c r="C161" s="34" t="str">
        <f>'Pressupost Producció TV'!C161</f>
        <v>Direcció</v>
      </c>
      <c r="D161" s="46"/>
      <c r="E161" s="42"/>
      <c r="F161" s="20"/>
      <c r="G161" s="20"/>
      <c r="DL161" s="42"/>
    </row>
    <row r="162" spans="1:116" x14ac:dyDescent="0.25">
      <c r="A162" s="34"/>
      <c r="B162" s="160" t="str">
        <f>'Pressupost Producció TV'!B162</f>
        <v>03.01.01.</v>
      </c>
      <c r="C162" s="241" t="str">
        <f>'Pressupost Producció TV'!C162</f>
        <v>Director/a</v>
      </c>
      <c r="D162" s="166">
        <f>'Pressupost Producció TV'!D162</f>
        <v>0</v>
      </c>
      <c r="E162" s="239">
        <f>'Pressupost Producció TV'!N162</f>
        <v>0</v>
      </c>
      <c r="F162" s="254"/>
      <c r="G162" s="252">
        <f t="shared" ref="G162:G182" si="11">F162-E162</f>
        <v>0</v>
      </c>
      <c r="DL162" s="39" t="e">
        <f>(IF(#REF!=0,1,#REF!)*IF(#REF!=0,1,#REF!)*#REF! )+#REF!*IF(#REF!=0,1,#REF!)*IF(#REF!=0,1,#REF!)</f>
        <v>#REF!</v>
      </c>
    </row>
    <row r="163" spans="1:116" x14ac:dyDescent="0.25">
      <c r="B163" s="154" t="str">
        <f>'Pressupost Producció TV'!B163</f>
        <v>03.01.02.</v>
      </c>
      <c r="C163" s="184" t="str">
        <f>'Pressupost Producció TV'!C163</f>
        <v>Sots-director/a</v>
      </c>
      <c r="D163" s="159">
        <f>'Pressupost Producció TV'!D163</f>
        <v>0</v>
      </c>
      <c r="E163" s="239">
        <f>'Pressupost Producció TV'!N163</f>
        <v>0</v>
      </c>
      <c r="F163" s="255"/>
      <c r="G163" s="252">
        <f t="shared" si="11"/>
        <v>0</v>
      </c>
      <c r="DL163" s="39" t="e">
        <f>(IF(#REF!=0,1,#REF!)*IF(#REF!=0,1,#REF!)*#REF! )+#REF!*IF(#REF!=0,1,#REF!)*IF(#REF!=0,1,#REF!)</f>
        <v>#REF!</v>
      </c>
    </row>
    <row r="164" spans="1:116" x14ac:dyDescent="0.25">
      <c r="A164" s="34"/>
      <c r="B164" s="145" t="str">
        <f>'Pressupost Producció TV'!B164</f>
        <v>03.01.03.</v>
      </c>
      <c r="C164" s="145" t="str">
        <f>'Pressupost Producció TV'!C164</f>
        <v>Ajudant/a direcció</v>
      </c>
      <c r="D164" s="150">
        <f>'Pressupost Producció TV'!D164</f>
        <v>0</v>
      </c>
      <c r="E164" s="239">
        <f>'Pressupost Producció TV'!N164</f>
        <v>0</v>
      </c>
      <c r="F164" s="254"/>
      <c r="G164" s="252">
        <f t="shared" si="11"/>
        <v>0</v>
      </c>
      <c r="DL164" s="39" t="e">
        <f>(IF(#REF!=0,1,#REF!)*IF(#REF!=0,1,#REF!)*#REF! )+#REF!*IF(#REF!=0,1,#REF!)*IF(#REF!=0,1,#REF!)</f>
        <v>#REF!</v>
      </c>
    </row>
    <row r="165" spans="1:116" x14ac:dyDescent="0.25">
      <c r="A165" s="34"/>
      <c r="B165" s="154" t="str">
        <f>'Pressupost Producció TV'!B165</f>
        <v>03.01.04.</v>
      </c>
      <c r="C165" s="184" t="str">
        <f>'Pressupost Producció TV'!C165</f>
        <v>Direcció actors</v>
      </c>
      <c r="D165" s="159">
        <f>'Pressupost Producció TV'!D165</f>
        <v>0</v>
      </c>
      <c r="E165" s="239">
        <f>'Pressupost Producció TV'!N165</f>
        <v>0</v>
      </c>
      <c r="F165" s="255"/>
      <c r="G165" s="252">
        <f t="shared" si="11"/>
        <v>0</v>
      </c>
      <c r="DL165" s="39" t="e">
        <f>(IF(#REF!=0,1,#REF!)*IF(#REF!=0,1,#REF!)*#REF! )+#REF!*IF(#REF!=0,1,#REF!)*IF(#REF!=0,1,#REF!)</f>
        <v>#REF!</v>
      </c>
    </row>
    <row r="166" spans="1:116" x14ac:dyDescent="0.25">
      <c r="A166" s="34"/>
      <c r="B166" s="145" t="str">
        <f>'Pressupost Producció TV'!B166</f>
        <v>03.01.05.</v>
      </c>
      <c r="C166" s="145" t="str">
        <f>'Pressupost Producció TV'!C166</f>
        <v>Redactors</v>
      </c>
      <c r="D166" s="150">
        <f>'Pressupost Producció TV'!D166</f>
        <v>0</v>
      </c>
      <c r="E166" s="239">
        <f>'Pressupost Producció TV'!N166</f>
        <v>0</v>
      </c>
      <c r="F166" s="254"/>
      <c r="G166" s="252">
        <f t="shared" si="11"/>
        <v>0</v>
      </c>
      <c r="DL166" s="39" t="e">
        <f>(IF(#REF!=0,1,#REF!)*IF(#REF!=0,1,#REF!)*#REF! )+#REF!*IF(#REF!=0,1,#REF!)*IF(#REF!=0,1,#REF!)</f>
        <v>#REF!</v>
      </c>
    </row>
    <row r="167" spans="1:116" x14ac:dyDescent="0.25">
      <c r="A167" s="34"/>
      <c r="B167" s="154" t="str">
        <f>'Pressupost Producció TV'!B167</f>
        <v>03.01.06.</v>
      </c>
      <c r="C167" s="184" t="str">
        <f>'Pressupost Producció TV'!C167</f>
        <v>Redactors</v>
      </c>
      <c r="D167" s="159">
        <f>'Pressupost Producció TV'!D167</f>
        <v>0</v>
      </c>
      <c r="E167" s="239">
        <f>'Pressupost Producció TV'!N167</f>
        <v>0</v>
      </c>
      <c r="F167" s="255"/>
      <c r="G167" s="252">
        <f t="shared" si="11"/>
        <v>0</v>
      </c>
      <c r="DL167" s="39" t="e">
        <f>(IF(#REF!=0,1,#REF!)*IF(#REF!=0,1,#REF!)*#REF! )+#REF!*IF(#REF!=0,1,#REF!)*IF(#REF!=0,1,#REF!)</f>
        <v>#REF!</v>
      </c>
    </row>
    <row r="168" spans="1:116" x14ac:dyDescent="0.25">
      <c r="A168" s="34"/>
      <c r="B168" s="145" t="str">
        <f>'Pressupost Producció TV'!B168</f>
        <v>03.01.07.</v>
      </c>
      <c r="C168" s="145" t="str">
        <f>'Pressupost Producció TV'!C168</f>
        <v>Redactors</v>
      </c>
      <c r="D168" s="150">
        <f>'Pressupost Producció TV'!D168</f>
        <v>0</v>
      </c>
      <c r="E168" s="239">
        <f>'Pressupost Producció TV'!N168</f>
        <v>0</v>
      </c>
      <c r="F168" s="254"/>
      <c r="G168" s="252">
        <f t="shared" si="11"/>
        <v>0</v>
      </c>
      <c r="DL168" s="39" t="e">
        <f>(IF(#REF!=0,1,#REF!)*IF(#REF!=0,1,#REF!)*#REF! )+#REF!*IF(#REF!=0,1,#REF!)*IF(#REF!=0,1,#REF!)</f>
        <v>#REF!</v>
      </c>
    </row>
    <row r="169" spans="1:116" x14ac:dyDescent="0.25">
      <c r="A169" s="34"/>
      <c r="B169" s="154" t="str">
        <f>'Pressupost Producció TV'!B169</f>
        <v>03.01.08.</v>
      </c>
      <c r="C169" s="184" t="str">
        <f>'Pressupost Producció TV'!C169</f>
        <v>Redactors</v>
      </c>
      <c r="D169" s="159">
        <f>'Pressupost Producció TV'!D169</f>
        <v>0</v>
      </c>
      <c r="E169" s="239">
        <f>'Pressupost Producció TV'!N169</f>
        <v>0</v>
      </c>
      <c r="F169" s="255"/>
      <c r="G169" s="252">
        <f t="shared" si="11"/>
        <v>0</v>
      </c>
      <c r="DL169" s="39" t="e">
        <f>(IF(#REF!=0,1,#REF!)*IF(#REF!=0,1,#REF!)*#REF! )+#REF!*IF(#REF!=0,1,#REF!)*IF(#REF!=0,1,#REF!)</f>
        <v>#REF!</v>
      </c>
    </row>
    <row r="170" spans="1:116" x14ac:dyDescent="0.25">
      <c r="A170" s="34"/>
      <c r="B170" s="145" t="str">
        <f>'Pressupost Producció TV'!B170</f>
        <v>03.01.09.</v>
      </c>
      <c r="C170" s="145" t="str">
        <f>'Pressupost Producció TV'!C170</f>
        <v>Redactors</v>
      </c>
      <c r="D170" s="150">
        <f>'Pressupost Producció TV'!D170</f>
        <v>0</v>
      </c>
      <c r="E170" s="239">
        <f>'Pressupost Producció TV'!N170</f>
        <v>0</v>
      </c>
      <c r="F170" s="254"/>
      <c r="G170" s="252">
        <f t="shared" si="11"/>
        <v>0</v>
      </c>
      <c r="DL170" s="39" t="e">
        <f>(IF(#REF!=0,1,#REF!)*IF(#REF!=0,1,#REF!)*#REF! )+#REF!*IF(#REF!=0,1,#REF!)*IF(#REF!=0,1,#REF!)</f>
        <v>#REF!</v>
      </c>
    </row>
    <row r="171" spans="1:116" x14ac:dyDescent="0.25">
      <c r="A171" s="34"/>
      <c r="B171" s="145" t="str">
        <f>'Pressupost Producció TV'!B171</f>
        <v>03.01.10.</v>
      </c>
      <c r="C171" s="186" t="str">
        <f>'Pressupost Producció TV'!C171</f>
        <v>Lingüista</v>
      </c>
      <c r="D171" s="281">
        <f>'Pressupost Producció TV'!D171</f>
        <v>0</v>
      </c>
      <c r="E171" s="239">
        <f>'Pressupost Producció TV'!N171</f>
        <v>0</v>
      </c>
      <c r="F171" s="255"/>
      <c r="G171" s="252">
        <f t="shared" si="11"/>
        <v>0</v>
      </c>
      <c r="DL171" s="39" t="e">
        <f>(IF(#REF!=0,1,#REF!)*IF(#REF!=0,1,#REF!)*#REF! )+#REF!*IF(#REF!=0,1,#REF!)*IF(#REF!=0,1,#REF!)</f>
        <v>#REF!</v>
      </c>
    </row>
    <row r="172" spans="1:116" x14ac:dyDescent="0.25">
      <c r="A172" s="34"/>
      <c r="B172" s="154" t="str">
        <f>'Pressupost Producció TV'!B172</f>
        <v>03.01.11.</v>
      </c>
      <c r="C172" s="145" t="str">
        <f>'Pressupost Producció TV'!C172</f>
        <v>Guionistes</v>
      </c>
      <c r="D172" s="150">
        <f>'Pressupost Producció TV'!D172</f>
        <v>0</v>
      </c>
      <c r="E172" s="239">
        <f>'Pressupost Producció TV'!N172</f>
        <v>0</v>
      </c>
      <c r="F172" s="254"/>
      <c r="G172" s="252">
        <f t="shared" si="11"/>
        <v>0</v>
      </c>
      <c r="DL172" s="39" t="e">
        <f>(IF(#REF!=0,1,#REF!)*IF(#REF!=0,1,#REF!)*#REF! )+#REF!*IF(#REF!=0,1,#REF!)*IF(#REF!=0,1,#REF!)</f>
        <v>#REF!</v>
      </c>
    </row>
    <row r="173" spans="1:116" x14ac:dyDescent="0.25">
      <c r="A173" s="34"/>
      <c r="B173" s="145" t="str">
        <f>'Pressupost Producció TV'!B173</f>
        <v>03.01.12.</v>
      </c>
      <c r="C173" s="186" t="str">
        <f>'Pressupost Producció TV'!C173</f>
        <v>Guionistes</v>
      </c>
      <c r="D173" s="281">
        <f>'Pressupost Producció TV'!D173</f>
        <v>0</v>
      </c>
      <c r="E173" s="239">
        <f>'Pressupost Producció TV'!N173</f>
        <v>0</v>
      </c>
      <c r="F173" s="255"/>
      <c r="G173" s="252">
        <f t="shared" si="11"/>
        <v>0</v>
      </c>
      <c r="DL173" s="39" t="e">
        <f>(IF(#REF!=0,1,#REF!)*IF(#REF!=0,1,#REF!)*#REF! )+#REF!*IF(#REF!=0,1,#REF!)*IF(#REF!=0,1,#REF!)</f>
        <v>#REF!</v>
      </c>
    </row>
    <row r="174" spans="1:116" x14ac:dyDescent="0.25">
      <c r="A174" s="34"/>
      <c r="B174" s="154" t="str">
        <f>'Pressupost Producció TV'!B174</f>
        <v>03.01.13.</v>
      </c>
      <c r="C174" s="145" t="str">
        <f>'Pressupost Producció TV'!C174</f>
        <v>Guionistes</v>
      </c>
      <c r="D174" s="150">
        <f>'Pressupost Producció TV'!D174</f>
        <v>0</v>
      </c>
      <c r="E174" s="239">
        <f>'Pressupost Producció TV'!N174</f>
        <v>0</v>
      </c>
      <c r="F174" s="254"/>
      <c r="G174" s="252">
        <f t="shared" si="11"/>
        <v>0</v>
      </c>
      <c r="DL174" s="39" t="e">
        <f>(IF(#REF!=0,1,#REF!)*IF(#REF!=0,1,#REF!)*#REF! )+#REF!*IF(#REF!=0,1,#REF!)*IF(#REF!=0,1,#REF!)</f>
        <v>#REF!</v>
      </c>
    </row>
    <row r="175" spans="1:116" x14ac:dyDescent="0.25">
      <c r="A175" s="34"/>
      <c r="B175" s="145" t="str">
        <f>'Pressupost Producció TV'!B175</f>
        <v>03.01.14.</v>
      </c>
      <c r="C175" s="186" t="str">
        <f>'Pressupost Producció TV'!C175</f>
        <v>Guionistes</v>
      </c>
      <c r="D175" s="281">
        <f>'Pressupost Producció TV'!D175</f>
        <v>0</v>
      </c>
      <c r="E175" s="239">
        <f>'Pressupost Producció TV'!N175</f>
        <v>0</v>
      </c>
      <c r="F175" s="255"/>
      <c r="G175" s="252">
        <f t="shared" si="11"/>
        <v>0</v>
      </c>
      <c r="DL175" s="39" t="e">
        <f>(IF(#REF!=0,1,#REF!)*IF(#REF!=0,1,#REF!)*#REF! )+#REF!*IF(#REF!=0,1,#REF!)*IF(#REF!=0,1,#REF!)</f>
        <v>#REF!</v>
      </c>
    </row>
    <row r="176" spans="1:116" x14ac:dyDescent="0.25">
      <c r="A176" s="34"/>
      <c r="B176" s="154" t="str">
        <f>'Pressupost Producció TV'!B176</f>
        <v>03.01.15.</v>
      </c>
      <c r="C176" s="145" t="str">
        <f>'Pressupost Producció TV'!C176</f>
        <v>Guionistes</v>
      </c>
      <c r="D176" s="150">
        <f>'Pressupost Producció TV'!D176</f>
        <v>0</v>
      </c>
      <c r="E176" s="239">
        <f>'Pressupost Producció TV'!N176</f>
        <v>0</v>
      </c>
      <c r="F176" s="254"/>
      <c r="G176" s="252">
        <f t="shared" si="11"/>
        <v>0</v>
      </c>
      <c r="DL176" s="39" t="e">
        <f>(IF(#REF!=0,1,#REF!)*IF(#REF!=0,1,#REF!)*#REF! )+#REF!*IF(#REF!=0,1,#REF!)*IF(#REF!=0,1,#REF!)</f>
        <v>#REF!</v>
      </c>
    </row>
    <row r="177" spans="1:116" x14ac:dyDescent="0.25">
      <c r="A177" s="34"/>
      <c r="B177" s="154" t="str">
        <f>'Pressupost Producció TV'!B177</f>
        <v>03.01.16.</v>
      </c>
      <c r="C177" s="186" t="str">
        <f>'Pressupost Producció TV'!C177</f>
        <v>Community manager</v>
      </c>
      <c r="D177" s="281">
        <f>'Pressupost Producció TV'!D177</f>
        <v>0</v>
      </c>
      <c r="E177" s="239">
        <f>'Pressupost Producció TV'!N177</f>
        <v>0</v>
      </c>
      <c r="F177" s="255"/>
      <c r="G177" s="252">
        <f t="shared" si="11"/>
        <v>0</v>
      </c>
      <c r="DL177" s="39" t="e">
        <f>(IF(#REF!=0,1,#REF!)*IF(#REF!=0,1,#REF!)*#REF! )+#REF!*IF(#REF!=0,1,#REF!)*IF(#REF!=0,1,#REF!)</f>
        <v>#REF!</v>
      </c>
    </row>
    <row r="178" spans="1:116" x14ac:dyDescent="0.25">
      <c r="A178" s="34"/>
      <c r="B178" s="145" t="str">
        <f>'Pressupost Producció TV'!B178</f>
        <v>03.01.17.</v>
      </c>
      <c r="C178" s="145" t="str">
        <f>'Pressupost Producció TV'!C178</f>
        <v>Documentalista / Recerca</v>
      </c>
      <c r="D178" s="150">
        <f>'Pressupost Producció TV'!D178</f>
        <v>0</v>
      </c>
      <c r="E178" s="239">
        <f>'Pressupost Producció TV'!N178</f>
        <v>0</v>
      </c>
      <c r="F178" s="254"/>
      <c r="G178" s="252">
        <f t="shared" si="11"/>
        <v>0</v>
      </c>
      <c r="DL178" s="39" t="e">
        <f>(IF(#REF!=0,1,#REF!)*IF(#REF!=0,1,#REF!)*#REF! )+#REF!*IF(#REF!=0,1,#REF!)*IF(#REF!=0,1,#REF!)</f>
        <v>#REF!</v>
      </c>
    </row>
    <row r="179" spans="1:116" x14ac:dyDescent="0.25">
      <c r="A179" s="34"/>
      <c r="B179" s="154" t="str">
        <f>'Pressupost Producció TV'!B179</f>
        <v>03.01.18.</v>
      </c>
      <c r="C179" s="186" t="str">
        <f>'Pressupost Producció TV'!C179</f>
        <v>Coordinador / Animador Públic</v>
      </c>
      <c r="D179" s="281">
        <f>'Pressupost Producció TV'!D179</f>
        <v>0</v>
      </c>
      <c r="E179" s="239">
        <f>'Pressupost Producció TV'!N179</f>
        <v>0</v>
      </c>
      <c r="F179" s="255"/>
      <c r="G179" s="252">
        <f t="shared" si="11"/>
        <v>0</v>
      </c>
      <c r="DL179" s="39" t="e">
        <f>(IF(#REF!=0,1,#REF!)*IF(#REF!=0,1,#REF!)*#REF! )+#REF!*IF(#REF!=0,1,#REF!)*IF(#REF!=0,1,#REF!)</f>
        <v>#REF!</v>
      </c>
    </row>
    <row r="180" spans="1:116" x14ac:dyDescent="0.25">
      <c r="A180" s="34"/>
      <c r="B180" s="145" t="str">
        <f>'Pressupost Producció TV'!B180</f>
        <v>03.01.19.</v>
      </c>
      <c r="C180" s="244">
        <f>'Pressupost Producció TV'!C180</f>
        <v>0</v>
      </c>
      <c r="D180" s="150">
        <f>'Pressupost Producció TV'!D180</f>
        <v>0</v>
      </c>
      <c r="E180" s="239">
        <f>'Pressupost Producció TV'!N180</f>
        <v>0</v>
      </c>
      <c r="F180" s="254"/>
      <c r="G180" s="252">
        <f t="shared" si="11"/>
        <v>0</v>
      </c>
      <c r="DL180" s="39" t="e">
        <f>(IF(#REF!=0,1,#REF!)*IF(#REF!=0,1,#REF!)*#REF! )+#REF!*IF(#REF!=0,1,#REF!)*IF(#REF!=0,1,#REF!)</f>
        <v>#REF!</v>
      </c>
    </row>
    <row r="181" spans="1:116" x14ac:dyDescent="0.25">
      <c r="A181" s="34"/>
      <c r="B181" s="154" t="str">
        <f>'Pressupost Producció TV'!B181</f>
        <v>03.01.20.</v>
      </c>
      <c r="C181" s="244">
        <f>'Pressupost Producció TV'!C181</f>
        <v>0</v>
      </c>
      <c r="D181" s="281">
        <f>'Pressupost Producció TV'!D181</f>
        <v>0</v>
      </c>
      <c r="E181" s="239">
        <f>'Pressupost Producció TV'!N181</f>
        <v>0</v>
      </c>
      <c r="F181" s="255"/>
      <c r="G181" s="252">
        <f t="shared" si="11"/>
        <v>0</v>
      </c>
      <c r="DL181" s="39" t="e">
        <f>(IF(#REF!=0,1,#REF!)*IF(#REF!=0,1,#REF!)*#REF! )+#REF!*IF(#REF!=0,1,#REF!)*IF(#REF!=0,1,#REF!)</f>
        <v>#REF!</v>
      </c>
    </row>
    <row r="182" spans="1:116" x14ac:dyDescent="0.25">
      <c r="A182" s="34"/>
      <c r="B182" s="145" t="str">
        <f>'Pressupost Producció TV'!B182</f>
        <v>03.01.21.</v>
      </c>
      <c r="C182" s="244">
        <f>'Pressupost Producció TV'!C182</f>
        <v>0</v>
      </c>
      <c r="D182" s="150">
        <f>'Pressupost Producció TV'!D182</f>
        <v>0</v>
      </c>
      <c r="E182" s="239">
        <f>'Pressupost Producció TV'!N182</f>
        <v>0</v>
      </c>
      <c r="F182" s="254"/>
      <c r="G182" s="252">
        <f t="shared" si="11"/>
        <v>0</v>
      </c>
      <c r="DL182" s="39" t="e">
        <f>(IF(#REF!=0,1,#REF!)*IF(#REF!=0,1,#REF!)*#REF! )+#REF!*IF(#REF!=0,1,#REF!)*IF(#REF!=0,1,#REF!)</f>
        <v>#REF!</v>
      </c>
    </row>
    <row r="183" spans="1:116" ht="15.75" thickBot="1" x14ac:dyDescent="0.3">
      <c r="A183" s="34"/>
      <c r="B183" s="20"/>
      <c r="C183" s="133" t="str">
        <f>"TOTAL " &amp;" " &amp; B161 &amp; " " &amp; (C161)</f>
        <v>TOTAL  03.01. Direcció</v>
      </c>
      <c r="D183" s="134"/>
      <c r="E183" s="136">
        <f>'Pressupost Producció TV'!N183</f>
        <v>0</v>
      </c>
      <c r="F183" s="136">
        <f>SUM(F162:F182)</f>
        <v>0</v>
      </c>
      <c r="G183" s="136">
        <f>SUM(G162:G182)</f>
        <v>0</v>
      </c>
      <c r="DL183" s="40" t="e">
        <f>SUM(DL162:DL182)</f>
        <v>#REF!</v>
      </c>
    </row>
    <row r="184" spans="1:116" x14ac:dyDescent="0.25">
      <c r="A184" s="20"/>
      <c r="B184" s="42" t="str">
        <f>'Pressupost Producció TV'!B184</f>
        <v>Núm. Compte</v>
      </c>
      <c r="C184" s="50"/>
      <c r="D184" s="42"/>
      <c r="E184" s="42"/>
      <c r="F184" s="20"/>
      <c r="G184" s="20"/>
      <c r="DL184" s="51"/>
    </row>
    <row r="185" spans="1:116" x14ac:dyDescent="0.25">
      <c r="A185" s="20"/>
      <c r="B185" s="41" t="str">
        <f>'Pressupost Producció TV'!B185</f>
        <v>03.02.</v>
      </c>
      <c r="C185" s="34" t="str">
        <f>'Pressupost Producció TV'!C185</f>
        <v>Producció</v>
      </c>
      <c r="D185" s="38"/>
      <c r="E185" s="42"/>
      <c r="F185" s="20"/>
      <c r="G185" s="20"/>
      <c r="DL185" s="42"/>
    </row>
    <row r="186" spans="1:116" x14ac:dyDescent="0.25">
      <c r="A186" s="34"/>
      <c r="B186" s="160" t="str">
        <f>'Pressupost Producció TV'!B186</f>
        <v>03.02.01.</v>
      </c>
      <c r="C186" s="241" t="str">
        <f>'Pressupost Producció TV'!C186</f>
        <v>Productor/a Executiu</v>
      </c>
      <c r="D186" s="166">
        <f>'Pressupost Producció TV'!D186</f>
        <v>0</v>
      </c>
      <c r="E186" s="239">
        <f>'Pressupost Producció TV'!N186</f>
        <v>0</v>
      </c>
      <c r="F186" s="254"/>
      <c r="G186" s="252">
        <f t="shared" ref="G186:G196" si="12">F186-E186</f>
        <v>0</v>
      </c>
      <c r="DL186" s="39" t="e">
        <f>(IF(#REF!=0,1,#REF!)*IF(#REF!=0,1,#REF!)*#REF! )+#REF!*IF(#REF!=0,1,#REF!)*IF(#REF!=0,1,#REF!)</f>
        <v>#REF!</v>
      </c>
    </row>
    <row r="187" spans="1:116" x14ac:dyDescent="0.25">
      <c r="B187" s="153" t="str">
        <f>'Pressupost Producció TV'!B187</f>
        <v>03.02.02.</v>
      </c>
      <c r="C187" s="184" t="str">
        <f>'Pressupost Producció TV'!C187</f>
        <v xml:space="preserve">Director/a Producció </v>
      </c>
      <c r="D187" s="159">
        <f>'Pressupost Producció TV'!D187</f>
        <v>0</v>
      </c>
      <c r="E187" s="239">
        <f>'Pressupost Producció TV'!N187</f>
        <v>0</v>
      </c>
      <c r="F187" s="255"/>
      <c r="G187" s="252">
        <f t="shared" si="12"/>
        <v>0</v>
      </c>
      <c r="DL187" s="39" t="e">
        <f>(IF(#REF!=0,1,#REF!)*IF(#REF!=0,1,#REF!)*#REF! )+#REF!*IF(#REF!=0,1,#REF!)*IF(#REF!=0,1,#REF!)</f>
        <v>#REF!</v>
      </c>
    </row>
    <row r="188" spans="1:116" x14ac:dyDescent="0.25">
      <c r="A188" s="34"/>
      <c r="B188" s="144" t="str">
        <f>'Pressupost Producció TV'!B188</f>
        <v>03.02.03.</v>
      </c>
      <c r="C188" s="145" t="str">
        <f>'Pressupost Producció TV'!C188</f>
        <v>Productor</v>
      </c>
      <c r="D188" s="150">
        <f>'Pressupost Producció TV'!D188</f>
        <v>0</v>
      </c>
      <c r="E188" s="239">
        <f>'Pressupost Producció TV'!N188</f>
        <v>0</v>
      </c>
      <c r="F188" s="254"/>
      <c r="G188" s="252">
        <f t="shared" si="12"/>
        <v>0</v>
      </c>
      <c r="DL188" s="39" t="e">
        <f>(IF(#REF!=0,1,#REF!)*IF(#REF!=0,1,#REF!)*#REF! )+#REF!*IF(#REF!=0,1,#REF!)*IF(#REF!=0,1,#REF!)</f>
        <v>#REF!</v>
      </c>
    </row>
    <row r="189" spans="1:116" x14ac:dyDescent="0.25">
      <c r="A189" s="34"/>
      <c r="B189" s="153" t="str">
        <f>'Pressupost Producció TV'!B189</f>
        <v>03.02.04.</v>
      </c>
      <c r="C189" s="184" t="str">
        <f>'Pressupost Producció TV'!C189</f>
        <v xml:space="preserve">Ajudant de Producció </v>
      </c>
      <c r="D189" s="159">
        <f>'Pressupost Producció TV'!D189</f>
        <v>0</v>
      </c>
      <c r="E189" s="239">
        <f>'Pressupost Producció TV'!N189</f>
        <v>0</v>
      </c>
      <c r="F189" s="255"/>
      <c r="G189" s="252">
        <f t="shared" si="12"/>
        <v>0</v>
      </c>
      <c r="DL189" s="39" t="e">
        <f>(IF(#REF!=0,1,#REF!)*IF(#REF!=0,1,#REF!)*#REF! )+#REF!*IF(#REF!=0,1,#REF!)*IF(#REF!=0,1,#REF!)</f>
        <v>#REF!</v>
      </c>
    </row>
    <row r="190" spans="1:116" x14ac:dyDescent="0.25">
      <c r="A190" s="34"/>
      <c r="B190" s="144" t="str">
        <f>'Pressupost Producció TV'!B190</f>
        <v>03.02.05.</v>
      </c>
      <c r="C190" s="145" t="str">
        <f>'Pressupost Producció TV'!C190</f>
        <v>Auxiliar de Producció</v>
      </c>
      <c r="D190" s="150">
        <f>'Pressupost Producció TV'!D190</f>
        <v>0</v>
      </c>
      <c r="E190" s="239">
        <f>'Pressupost Producció TV'!N190</f>
        <v>0</v>
      </c>
      <c r="F190" s="254"/>
      <c r="G190" s="252">
        <f t="shared" si="12"/>
        <v>0</v>
      </c>
      <c r="DL190" s="39" t="e">
        <f>(IF(#REF!=0,1,#REF!)*IF(#REF!=0,1,#REF!)*#REF! )+#REF!*IF(#REF!=0,1,#REF!)*IF(#REF!=0,1,#REF!)</f>
        <v>#REF!</v>
      </c>
    </row>
    <row r="191" spans="1:116" x14ac:dyDescent="0.25">
      <c r="A191" s="34"/>
      <c r="B191" s="153" t="str">
        <f>'Pressupost Producció TV'!B191</f>
        <v>03.02.06.</v>
      </c>
      <c r="C191" s="184" t="str">
        <f>'Pressupost Producció TV'!C191</f>
        <v>Secretari/ària de Producció</v>
      </c>
      <c r="D191" s="159">
        <f>'Pressupost Producció TV'!D191</f>
        <v>0</v>
      </c>
      <c r="E191" s="239">
        <f>'Pressupost Producció TV'!N191</f>
        <v>0</v>
      </c>
      <c r="F191" s="255"/>
      <c r="G191" s="252">
        <f t="shared" si="12"/>
        <v>0</v>
      </c>
      <c r="DL191" s="39" t="e">
        <f>(IF(#REF!=0,1,#REF!)*IF(#REF!=0,1,#REF!)*#REF! )+#REF!*IF(#REF!=0,1,#REF!)*IF(#REF!=0,1,#REF!)</f>
        <v>#REF!</v>
      </c>
    </row>
    <row r="192" spans="1:116" x14ac:dyDescent="0.25">
      <c r="A192" s="34"/>
      <c r="B192" s="144" t="str">
        <f>'Pressupost Producció TV'!B192</f>
        <v>03.02.07.</v>
      </c>
      <c r="C192" s="145" t="str">
        <f>'Pressupost Producció TV'!C192</f>
        <v>Localitzador/a</v>
      </c>
      <c r="D192" s="150">
        <f>'Pressupost Producció TV'!D192</f>
        <v>0</v>
      </c>
      <c r="E192" s="239">
        <f>'Pressupost Producció TV'!N192</f>
        <v>0</v>
      </c>
      <c r="F192" s="254"/>
      <c r="G192" s="252">
        <f t="shared" si="12"/>
        <v>0</v>
      </c>
      <c r="DL192" s="39" t="e">
        <f>(IF(#REF!=0,1,#REF!)*IF(#REF!=0,1,#REF!)*#REF! )+#REF!*IF(#REF!=0,1,#REF!)*IF(#REF!=0,1,#REF!)</f>
        <v>#REF!</v>
      </c>
    </row>
    <row r="193" spans="1:116" x14ac:dyDescent="0.25">
      <c r="A193" s="34"/>
      <c r="B193" s="153" t="str">
        <f>'Pressupost Producció TV'!B193</f>
        <v>03.02.08.</v>
      </c>
      <c r="C193" s="244">
        <f>'Pressupost Producció TV'!C193</f>
        <v>0</v>
      </c>
      <c r="D193" s="159">
        <f>'Pressupost Producció TV'!D193</f>
        <v>0</v>
      </c>
      <c r="E193" s="239">
        <f>'Pressupost Producció TV'!N193</f>
        <v>0</v>
      </c>
      <c r="F193" s="255"/>
      <c r="G193" s="252">
        <f t="shared" si="12"/>
        <v>0</v>
      </c>
      <c r="DL193" s="39" t="e">
        <f>(IF(#REF!=0,1,#REF!)*IF(#REF!=0,1,#REF!)*#REF! )+#REF!*IF(#REF!=0,1,#REF!)*IF(#REF!=0,1,#REF!)</f>
        <v>#REF!</v>
      </c>
    </row>
    <row r="194" spans="1:116" x14ac:dyDescent="0.25">
      <c r="A194" s="34"/>
      <c r="B194" s="144" t="str">
        <f>'Pressupost Producció TV'!B194</f>
        <v>03.02.09.</v>
      </c>
      <c r="C194" s="244">
        <f>'Pressupost Producció TV'!C194</f>
        <v>0</v>
      </c>
      <c r="D194" s="150">
        <f>'Pressupost Producció TV'!D194</f>
        <v>0</v>
      </c>
      <c r="E194" s="239">
        <f>'Pressupost Producció TV'!N194</f>
        <v>0</v>
      </c>
      <c r="F194" s="254"/>
      <c r="G194" s="252">
        <f t="shared" si="12"/>
        <v>0</v>
      </c>
      <c r="DL194" s="39" t="e">
        <f>(IF(#REF!=0,1,#REF!)*IF(#REF!=0,1,#REF!)*#REF! )+#REF!*IF(#REF!=0,1,#REF!)*IF(#REF!=0,1,#REF!)</f>
        <v>#REF!</v>
      </c>
    </row>
    <row r="195" spans="1:116" x14ac:dyDescent="0.25">
      <c r="A195" s="34"/>
      <c r="B195" s="153" t="str">
        <f>'Pressupost Producció TV'!B195</f>
        <v>03.02.10.</v>
      </c>
      <c r="C195" s="244">
        <f>'Pressupost Producció TV'!C195</f>
        <v>0</v>
      </c>
      <c r="D195" s="159">
        <f>'Pressupost Producció TV'!D195</f>
        <v>0</v>
      </c>
      <c r="E195" s="239">
        <f>'Pressupost Producció TV'!N195</f>
        <v>0</v>
      </c>
      <c r="F195" s="255"/>
      <c r="G195" s="252">
        <f t="shared" si="12"/>
        <v>0</v>
      </c>
      <c r="DL195" s="39" t="e">
        <f>(IF(#REF!=0,1,#REF!)*IF(#REF!=0,1,#REF!)*#REF! )+#REF!*IF(#REF!=0,1,#REF!)*IF(#REF!=0,1,#REF!)</f>
        <v>#REF!</v>
      </c>
    </row>
    <row r="196" spans="1:116" x14ac:dyDescent="0.25">
      <c r="A196" s="34"/>
      <c r="B196" s="144" t="str">
        <f>'Pressupost Producció TV'!B196</f>
        <v>03.02.11.</v>
      </c>
      <c r="C196" s="244">
        <f>'Pressupost Producció TV'!C196</f>
        <v>0</v>
      </c>
      <c r="D196" s="150">
        <f>'Pressupost Producció TV'!D196</f>
        <v>0</v>
      </c>
      <c r="E196" s="239">
        <f>'Pressupost Producció TV'!N196</f>
        <v>0</v>
      </c>
      <c r="F196" s="254"/>
      <c r="G196" s="252">
        <f t="shared" si="12"/>
        <v>0</v>
      </c>
      <c r="DL196" s="39" t="e">
        <f>(IF(#REF!=0,1,#REF!)*IF(#REF!=0,1,#REF!)*#REF! )+#REF!*IF(#REF!=0,1,#REF!)*IF(#REF!=0,1,#REF!)</f>
        <v>#REF!</v>
      </c>
    </row>
    <row r="197" spans="1:116" ht="15.75" thickBot="1" x14ac:dyDescent="0.3">
      <c r="A197" s="34"/>
      <c r="B197" s="48"/>
      <c r="C197" s="133" t="str">
        <f>"TOTAL " &amp;" " &amp; B185 &amp; " " &amp; (C185)</f>
        <v>TOTAL  03.02. Producció</v>
      </c>
      <c r="D197" s="134"/>
      <c r="E197" s="136">
        <f>'Pressupost Producció TV'!N197</f>
        <v>0</v>
      </c>
      <c r="F197" s="136">
        <f>SUM(F186:F196)</f>
        <v>0</v>
      </c>
      <c r="G197" s="136">
        <f>SUM(G186:G196)</f>
        <v>0</v>
      </c>
      <c r="DL197" s="40" t="e">
        <f>SUM(DL186:DL196)</f>
        <v>#REF!</v>
      </c>
    </row>
    <row r="198" spans="1:116" x14ac:dyDescent="0.25">
      <c r="A198" s="20"/>
      <c r="B198" s="42" t="str">
        <f>'Pressupost Producció TV'!B198</f>
        <v>Núm. Compte</v>
      </c>
      <c r="C198" s="50"/>
      <c r="D198" s="42"/>
      <c r="E198" s="42"/>
      <c r="F198" s="20"/>
      <c r="G198" s="20"/>
      <c r="DL198" s="51"/>
    </row>
    <row r="199" spans="1:116" x14ac:dyDescent="0.25">
      <c r="A199" s="20"/>
      <c r="B199" s="41" t="str">
        <f>'Pressupost Producció TV'!B199</f>
        <v>03.03.</v>
      </c>
      <c r="C199" s="34" t="str">
        <f>'Pressupost Producció TV'!C199</f>
        <v>Realització / Imatge</v>
      </c>
      <c r="D199" s="38"/>
      <c r="E199" s="42"/>
      <c r="F199" s="20"/>
      <c r="G199" s="20"/>
      <c r="DL199" s="42"/>
    </row>
    <row r="200" spans="1:116" x14ac:dyDescent="0.25">
      <c r="A200" s="34"/>
      <c r="B200" s="160" t="str">
        <f>'Pressupost Producció TV'!B200</f>
        <v>03.03.01.</v>
      </c>
      <c r="C200" s="241" t="str">
        <f>'Pressupost Producció TV'!C200</f>
        <v xml:space="preserve">Director/a fotografia </v>
      </c>
      <c r="D200" s="166">
        <f>'Pressupost Producció TV'!D200</f>
        <v>0</v>
      </c>
      <c r="E200" s="239">
        <f>'Pressupost Producció TV'!N200</f>
        <v>0</v>
      </c>
      <c r="F200" s="254"/>
      <c r="G200" s="252">
        <f t="shared" ref="G200:G209" si="13">F200-E200</f>
        <v>0</v>
      </c>
      <c r="DL200" s="39" t="e">
        <f>(IF(#REF!=0,1,#REF!)*IF(#REF!=0,1,#REF!)*#REF! )+#REF!*IF(#REF!=0,1,#REF!)*IF(#REF!=0,1,#REF!)</f>
        <v>#REF!</v>
      </c>
    </row>
    <row r="201" spans="1:116" x14ac:dyDescent="0.25">
      <c r="B201" s="183" t="str">
        <f>'Pressupost Producció TV'!B201</f>
        <v>03.03.02.</v>
      </c>
      <c r="C201" s="184" t="str">
        <f>'Pressupost Producció TV'!C201</f>
        <v>Realitzador/a</v>
      </c>
      <c r="D201" s="159">
        <f>'Pressupost Producció TV'!D201</f>
        <v>0</v>
      </c>
      <c r="E201" s="239">
        <f>'Pressupost Producció TV'!N201</f>
        <v>0</v>
      </c>
      <c r="F201" s="255"/>
      <c r="G201" s="252">
        <f t="shared" si="13"/>
        <v>0</v>
      </c>
      <c r="DL201" s="39" t="e">
        <f>(IF(#REF!=0,1,#REF!)*IF(#REF!=0,1,#REF!)*#REF! )+#REF!*IF(#REF!=0,1,#REF!)*IF(#REF!=0,1,#REF!)</f>
        <v>#REF!</v>
      </c>
    </row>
    <row r="202" spans="1:116" x14ac:dyDescent="0.25">
      <c r="A202" s="20"/>
      <c r="B202" s="144" t="str">
        <f>'Pressupost Producció TV'!B202</f>
        <v>03.03.03.</v>
      </c>
      <c r="C202" s="145" t="str">
        <f>'Pressupost Producció TV'!C202</f>
        <v>Ajudant de realització</v>
      </c>
      <c r="D202" s="150">
        <f>'Pressupost Producció TV'!D202</f>
        <v>0</v>
      </c>
      <c r="E202" s="239">
        <f>'Pressupost Producció TV'!N202</f>
        <v>0</v>
      </c>
      <c r="F202" s="254"/>
      <c r="G202" s="252">
        <f t="shared" si="13"/>
        <v>0</v>
      </c>
      <c r="DL202" s="39" t="e">
        <f>(IF(#REF!=0,1,#REF!)*IF(#REF!=0,1,#REF!)*#REF! )+#REF!*IF(#REF!=0,1,#REF!)*IF(#REF!=0,1,#REF!)</f>
        <v>#REF!</v>
      </c>
    </row>
    <row r="203" spans="1:116" x14ac:dyDescent="0.25">
      <c r="A203" s="20"/>
      <c r="B203" s="183" t="str">
        <f>'Pressupost Producció TV'!B203</f>
        <v>03.03.04.</v>
      </c>
      <c r="C203" s="184" t="str">
        <f>'Pressupost Producció TV'!C203</f>
        <v>Auxiliar de realització</v>
      </c>
      <c r="D203" s="159">
        <f>'Pressupost Producció TV'!D203</f>
        <v>0</v>
      </c>
      <c r="E203" s="239">
        <f>'Pressupost Producció TV'!N203</f>
        <v>0</v>
      </c>
      <c r="F203" s="255"/>
      <c r="G203" s="252">
        <f t="shared" si="13"/>
        <v>0</v>
      </c>
      <c r="DL203" s="39" t="e">
        <f>(IF(#REF!=0,1,#REF!)*IF(#REF!=0,1,#REF!)*#REF! )+#REF!*IF(#REF!=0,1,#REF!)*IF(#REF!=0,1,#REF!)</f>
        <v>#REF!</v>
      </c>
    </row>
    <row r="204" spans="1:116" x14ac:dyDescent="0.25">
      <c r="A204" s="20"/>
      <c r="B204" s="144" t="str">
        <f>'Pressupost Producció TV'!B204</f>
        <v>03.03.05.</v>
      </c>
      <c r="C204" s="145" t="str">
        <f>'Pressupost Producció TV'!C204</f>
        <v>Regidor/a</v>
      </c>
      <c r="D204" s="150">
        <f>'Pressupost Producció TV'!D204</f>
        <v>0</v>
      </c>
      <c r="E204" s="239">
        <f>'Pressupost Producció TV'!N204</f>
        <v>0</v>
      </c>
      <c r="F204" s="254"/>
      <c r="G204" s="252">
        <f t="shared" si="13"/>
        <v>0</v>
      </c>
      <c r="DL204" s="39" t="e">
        <f>(IF(#REF!=0,1,#REF!)*IF(#REF!=0,1,#REF!)*#REF! )+#REF!*IF(#REF!=0,1,#REF!)*IF(#REF!=0,1,#REF!)</f>
        <v>#REF!</v>
      </c>
    </row>
    <row r="205" spans="1:116" x14ac:dyDescent="0.25">
      <c r="A205" s="20"/>
      <c r="B205" s="183" t="str">
        <f>'Pressupost Producció TV'!B205</f>
        <v>03.03.06.</v>
      </c>
      <c r="C205" s="184" t="str">
        <f>'Pressupost Producció TV'!C205</f>
        <v>Il.luminador/a</v>
      </c>
      <c r="D205" s="159">
        <f>'Pressupost Producció TV'!D205</f>
        <v>0</v>
      </c>
      <c r="E205" s="239">
        <f>'Pressupost Producció TV'!N205</f>
        <v>0</v>
      </c>
      <c r="F205" s="255"/>
      <c r="G205" s="252">
        <f t="shared" si="13"/>
        <v>0</v>
      </c>
      <c r="DL205" s="39" t="e">
        <f>(IF(#REF!=0,1,#REF!)*IF(#REF!=0,1,#REF!)*#REF! )+#REF!*IF(#REF!=0,1,#REF!)*IF(#REF!=0,1,#REF!)</f>
        <v>#REF!</v>
      </c>
    </row>
    <row r="206" spans="1:116" x14ac:dyDescent="0.25">
      <c r="A206" s="20"/>
      <c r="B206" s="144" t="str">
        <f>'Pressupost Producció TV'!B206</f>
        <v>03.03.07.</v>
      </c>
      <c r="C206" s="244">
        <f>'Pressupost Producció TV'!C206</f>
        <v>0</v>
      </c>
      <c r="D206" s="150">
        <f>'Pressupost Producció TV'!D206</f>
        <v>0</v>
      </c>
      <c r="E206" s="239">
        <f>'Pressupost Producció TV'!N206</f>
        <v>0</v>
      </c>
      <c r="F206" s="254"/>
      <c r="G206" s="252">
        <f t="shared" si="13"/>
        <v>0</v>
      </c>
      <c r="DL206" s="39" t="e">
        <f>(IF(#REF!=0,1,#REF!)*IF(#REF!=0,1,#REF!)*#REF! )+#REF!*IF(#REF!=0,1,#REF!)*IF(#REF!=0,1,#REF!)</f>
        <v>#REF!</v>
      </c>
    </row>
    <row r="207" spans="1:116" x14ac:dyDescent="0.25">
      <c r="A207" s="20"/>
      <c r="B207" s="183" t="str">
        <f>'Pressupost Producció TV'!B207</f>
        <v>03.03.08.</v>
      </c>
      <c r="C207" s="244">
        <f>'Pressupost Producció TV'!C207</f>
        <v>0</v>
      </c>
      <c r="D207" s="159">
        <f>'Pressupost Producció TV'!D207</f>
        <v>0</v>
      </c>
      <c r="E207" s="239">
        <f>'Pressupost Producció TV'!N207</f>
        <v>0</v>
      </c>
      <c r="F207" s="255"/>
      <c r="G207" s="252">
        <f t="shared" si="13"/>
        <v>0</v>
      </c>
      <c r="DL207" s="39" t="e">
        <f>(IF(#REF!=0,1,#REF!)*IF(#REF!=0,1,#REF!)*#REF! )+#REF!*IF(#REF!=0,1,#REF!)*IF(#REF!=0,1,#REF!)</f>
        <v>#REF!</v>
      </c>
    </row>
    <row r="208" spans="1:116" x14ac:dyDescent="0.25">
      <c r="A208" s="20"/>
      <c r="B208" s="144" t="str">
        <f>'Pressupost Producció TV'!B208</f>
        <v>03.03.09.</v>
      </c>
      <c r="C208" s="244">
        <f>'Pressupost Producció TV'!C208</f>
        <v>0</v>
      </c>
      <c r="D208" s="150">
        <f>'Pressupost Producció TV'!D208</f>
        <v>0</v>
      </c>
      <c r="E208" s="239">
        <f>'Pressupost Producció TV'!N208</f>
        <v>0</v>
      </c>
      <c r="F208" s="254"/>
      <c r="G208" s="252">
        <f t="shared" si="13"/>
        <v>0</v>
      </c>
      <c r="DL208" s="39" t="e">
        <f>(IF(#REF!=0,1,#REF!)*IF(#REF!=0,1,#REF!)*#REF! )+#REF!*IF(#REF!=0,1,#REF!)*IF(#REF!=0,1,#REF!)</f>
        <v>#REF!</v>
      </c>
    </row>
    <row r="209" spans="1:116" x14ac:dyDescent="0.25">
      <c r="A209" s="20"/>
      <c r="B209" s="183" t="str">
        <f>'Pressupost Producció TV'!B209</f>
        <v>03.03.10.</v>
      </c>
      <c r="C209" s="244">
        <f>'Pressupost Producció TV'!C209</f>
        <v>0</v>
      </c>
      <c r="D209" s="159">
        <f>'Pressupost Producció TV'!D209</f>
        <v>0</v>
      </c>
      <c r="E209" s="239">
        <f>'Pressupost Producció TV'!N209</f>
        <v>0</v>
      </c>
      <c r="F209" s="255"/>
      <c r="G209" s="252">
        <f t="shared" si="13"/>
        <v>0</v>
      </c>
      <c r="DL209" s="39" t="e">
        <f>(IF(#REF!=0,1,#REF!)*IF(#REF!=0,1,#REF!)*#REF! )+#REF!*IF(#REF!=0,1,#REF!)*IF(#REF!=0,1,#REF!)</f>
        <v>#REF!</v>
      </c>
    </row>
    <row r="210" spans="1:116" ht="15.75" thickBot="1" x14ac:dyDescent="0.3">
      <c r="A210" s="20"/>
      <c r="B210" s="48"/>
      <c r="C210" s="133" t="str">
        <f>"TOTAL " &amp;" " &amp; B199 &amp; " " &amp; (C199)</f>
        <v>TOTAL  03.03. Realització / Imatge</v>
      </c>
      <c r="D210" s="134"/>
      <c r="E210" s="136">
        <f>'Pressupost Producció TV'!N210</f>
        <v>0</v>
      </c>
      <c r="F210" s="136">
        <f>SUM(F200:F209)</f>
        <v>0</v>
      </c>
      <c r="G210" s="136">
        <f>SUM(G200:G209)</f>
        <v>0</v>
      </c>
      <c r="DL210" s="40" t="e">
        <f>SUM(DL200:DL209)</f>
        <v>#REF!</v>
      </c>
    </row>
    <row r="211" spans="1:116" x14ac:dyDescent="0.25">
      <c r="A211" s="20"/>
      <c r="B211" s="31"/>
      <c r="C211" s="68" t="str">
        <f>"TOTAL" &amp; " " &amp;C159</f>
        <v>TOTAL CAPÍTOL 03.- Equip programa</v>
      </c>
      <c r="D211" s="69"/>
      <c r="E211" s="250">
        <f>'Pressupost Producció TV'!N211</f>
        <v>0</v>
      </c>
      <c r="F211" s="250">
        <f>F183+F197+F210</f>
        <v>0</v>
      </c>
      <c r="G211" s="250">
        <f>G183+G197+G210</f>
        <v>0</v>
      </c>
      <c r="DL211" s="44" t="e">
        <f>(DL183+DL197+DL210)</f>
        <v>#REF!</v>
      </c>
    </row>
    <row r="212" spans="1:116" x14ac:dyDescent="0.25">
      <c r="A212" s="20"/>
      <c r="D212" s="42"/>
      <c r="E212" s="42"/>
      <c r="F212" s="20"/>
      <c r="G212" s="20"/>
      <c r="DL212" s="51"/>
    </row>
    <row r="213" spans="1:116" ht="18.75" x14ac:dyDescent="0.3">
      <c r="A213" s="20"/>
      <c r="B213" s="54"/>
      <c r="C213" s="45" t="str">
        <f>'Pressupost Producció TV'!C213</f>
        <v>CAPÍTOL 04.-Serveis artístics i de postproducció</v>
      </c>
      <c r="D213" s="42"/>
      <c r="E213" s="42"/>
      <c r="F213" s="20"/>
      <c r="G213" s="20"/>
      <c r="DL213" s="51"/>
    </row>
    <row r="214" spans="1:116" x14ac:dyDescent="0.25">
      <c r="A214" s="20"/>
      <c r="B214" s="42" t="str">
        <f>'Pressupost Producció TV'!B214</f>
        <v>Núm. Compte</v>
      </c>
      <c r="C214" s="38"/>
      <c r="D214" s="42"/>
      <c r="E214" s="42"/>
      <c r="F214" s="20"/>
      <c r="G214" s="20"/>
      <c r="DL214" s="51"/>
    </row>
    <row r="215" spans="1:116" x14ac:dyDescent="0.25">
      <c r="A215" s="20"/>
      <c r="B215" s="41" t="str">
        <f>'Pressupost Producció TV'!B215</f>
        <v>04.01.</v>
      </c>
      <c r="C215" s="34" t="str">
        <f>'Pressupost Producció TV'!C215</f>
        <v>Ambientació</v>
      </c>
      <c r="D215" s="42"/>
      <c r="E215" s="42"/>
      <c r="F215" s="20"/>
      <c r="G215" s="20"/>
      <c r="DL215" s="51"/>
    </row>
    <row r="216" spans="1:116" x14ac:dyDescent="0.25">
      <c r="A216" s="34"/>
      <c r="B216" s="160" t="str">
        <f>'Pressupost Producció TV'!B216</f>
        <v>04.01.01.</v>
      </c>
      <c r="C216" s="241" t="str">
        <f>'Pressupost Producció TV'!C216</f>
        <v>Director/a artístic / Cap ambientació</v>
      </c>
      <c r="D216" s="166">
        <f>'Pressupost Producció TV'!D216</f>
        <v>0</v>
      </c>
      <c r="E216" s="239">
        <f>'Pressupost Producció TV'!N216</f>
        <v>0</v>
      </c>
      <c r="F216" s="254"/>
      <c r="G216" s="252">
        <f t="shared" ref="G216:G226" si="14">F216-E216</f>
        <v>0</v>
      </c>
      <c r="DL216" s="39" t="e">
        <f>(IF(#REF!=0,1,#REF!)*IF(#REF!=0,1,#REF!)*#REF! )+#REF!*IF(#REF!=0,1,#REF!)*IF(#REF!=0,1,#REF!)</f>
        <v>#REF!</v>
      </c>
    </row>
    <row r="217" spans="1:116" x14ac:dyDescent="0.25">
      <c r="B217" s="153" t="str">
        <f>'Pressupost Producció TV'!B217</f>
        <v>04.01.02.</v>
      </c>
      <c r="C217" s="184" t="str">
        <f>'Pressupost Producció TV'!C217</f>
        <v>Presentador/a</v>
      </c>
      <c r="D217" s="159">
        <f>'Pressupost Producció TV'!D217</f>
        <v>0</v>
      </c>
      <c r="E217" s="239">
        <f>'Pressupost Producció TV'!N217</f>
        <v>0</v>
      </c>
      <c r="F217" s="255"/>
      <c r="G217" s="252">
        <f t="shared" si="14"/>
        <v>0</v>
      </c>
      <c r="DL217" s="39" t="e">
        <f>(IF(#REF!=0,1,#REF!)*IF(#REF!=0,1,#REF!)*#REF! )+#REF!*IF(#REF!=0,1,#REF!)*IF(#REF!=0,1,#REF!)</f>
        <v>#REF!</v>
      </c>
    </row>
    <row r="218" spans="1:116" x14ac:dyDescent="0.25">
      <c r="A218" s="34"/>
      <c r="B218" s="144" t="str">
        <f>'Pressupost Producció TV'!B218</f>
        <v>04.01.03.</v>
      </c>
      <c r="C218" s="145" t="str">
        <f>'Pressupost Producció TV'!C218</f>
        <v>Coach</v>
      </c>
      <c r="D218" s="150">
        <f>'Pressupost Producció TV'!D218</f>
        <v>0</v>
      </c>
      <c r="E218" s="239">
        <f>'Pressupost Producció TV'!N218</f>
        <v>0</v>
      </c>
      <c r="F218" s="254"/>
      <c r="G218" s="252">
        <f t="shared" si="14"/>
        <v>0</v>
      </c>
      <c r="DL218" s="39" t="e">
        <f>(IF(#REF!=0,1,#REF!)*IF(#REF!=0,1,#REF!)*#REF! )+#REF!*IF(#REF!=0,1,#REF!)*IF(#REF!=0,1,#REF!)</f>
        <v>#REF!</v>
      </c>
    </row>
    <row r="219" spans="1:116" x14ac:dyDescent="0.25">
      <c r="A219" s="34"/>
      <c r="B219" s="153" t="str">
        <f>'Pressupost Producció TV'!B219</f>
        <v>04.01.04.</v>
      </c>
      <c r="C219" s="184" t="str">
        <f>'Pressupost Producció TV'!C219</f>
        <v xml:space="preserve">Ambientador/a </v>
      </c>
      <c r="D219" s="159">
        <f>'Pressupost Producció TV'!D219</f>
        <v>0</v>
      </c>
      <c r="E219" s="239">
        <f>'Pressupost Producció TV'!N219</f>
        <v>0</v>
      </c>
      <c r="F219" s="255"/>
      <c r="G219" s="252">
        <f t="shared" si="14"/>
        <v>0</v>
      </c>
      <c r="DL219" s="39" t="e">
        <f>(IF(#REF!=0,1,#REF!)*IF(#REF!=0,1,#REF!)*#REF! )+#REF!*IF(#REF!=0,1,#REF!)*IF(#REF!=0,1,#REF!)</f>
        <v>#REF!</v>
      </c>
    </row>
    <row r="220" spans="1:116" x14ac:dyDescent="0.25">
      <c r="A220" s="34"/>
      <c r="B220" s="144" t="str">
        <f>'Pressupost Producció TV'!B220</f>
        <v>04.01.05.</v>
      </c>
      <c r="C220" s="145" t="str">
        <f>'Pressupost Producció TV'!C220</f>
        <v>Ajudant/a d'ambientació</v>
      </c>
      <c r="D220" s="150">
        <f>'Pressupost Producció TV'!D220</f>
        <v>0</v>
      </c>
      <c r="E220" s="239">
        <f>'Pressupost Producció TV'!N220</f>
        <v>0</v>
      </c>
      <c r="F220" s="254"/>
      <c r="G220" s="252">
        <f t="shared" si="14"/>
        <v>0</v>
      </c>
      <c r="DL220" s="39" t="e">
        <f>(IF(#REF!=0,1,#REF!)*IF(#REF!=0,1,#REF!)*#REF! )+#REF!*IF(#REF!=0,1,#REF!)*IF(#REF!=0,1,#REF!)</f>
        <v>#REF!</v>
      </c>
    </row>
    <row r="221" spans="1:116" x14ac:dyDescent="0.25">
      <c r="A221" s="34"/>
      <c r="B221" s="153" t="str">
        <f>'Pressupost Producció TV'!B221</f>
        <v>04.01.06.</v>
      </c>
      <c r="C221" s="184" t="str">
        <f>'Pressupost Producció TV'!C221</f>
        <v>Disseny d'espai</v>
      </c>
      <c r="D221" s="159">
        <f>'Pressupost Producció TV'!D221</f>
        <v>0</v>
      </c>
      <c r="E221" s="239">
        <f>'Pressupost Producció TV'!N221</f>
        <v>0</v>
      </c>
      <c r="F221" s="255"/>
      <c r="G221" s="252">
        <f t="shared" si="14"/>
        <v>0</v>
      </c>
      <c r="DL221" s="39" t="e">
        <f>(IF(#REF!=0,1,#REF!)*IF(#REF!=0,1,#REF!)*#REF! )+#REF!*IF(#REF!=0,1,#REF!)*IF(#REF!=0,1,#REF!)</f>
        <v>#REF!</v>
      </c>
    </row>
    <row r="222" spans="1:116" x14ac:dyDescent="0.25">
      <c r="A222" s="34"/>
      <c r="B222" s="144" t="str">
        <f>'Pressupost Producció TV'!B222</f>
        <v>04.01.07.</v>
      </c>
      <c r="C222" s="145" t="str">
        <f>'Pressupost Producció TV'!C222</f>
        <v>Jurat</v>
      </c>
      <c r="D222" s="150">
        <f>'Pressupost Producció TV'!D222</f>
        <v>0</v>
      </c>
      <c r="E222" s="239">
        <f>'Pressupost Producció TV'!N222</f>
        <v>0</v>
      </c>
      <c r="F222" s="254"/>
      <c r="G222" s="252">
        <f t="shared" si="14"/>
        <v>0</v>
      </c>
      <c r="DL222" s="39" t="e">
        <f>(IF(#REF!=0,1,#REF!)*IF(#REF!=0,1,#REF!)*#REF! )+#REF!*IF(#REF!=0,1,#REF!)*IF(#REF!=0,1,#REF!)</f>
        <v>#REF!</v>
      </c>
    </row>
    <row r="223" spans="1:116" x14ac:dyDescent="0.25">
      <c r="A223" s="34"/>
      <c r="B223" s="153" t="str">
        <f>'Pressupost Producció TV'!B223</f>
        <v>04.01.08.</v>
      </c>
      <c r="C223" s="244">
        <f>'Pressupost Producció TV'!C223</f>
        <v>0</v>
      </c>
      <c r="D223" s="159">
        <f>'Pressupost Producció TV'!D223</f>
        <v>0</v>
      </c>
      <c r="E223" s="239">
        <f>'Pressupost Producció TV'!N223</f>
        <v>0</v>
      </c>
      <c r="F223" s="255"/>
      <c r="G223" s="252">
        <f t="shared" si="14"/>
        <v>0</v>
      </c>
      <c r="DL223" s="39" t="e">
        <f>(IF(#REF!=0,1,#REF!)*IF(#REF!=0,1,#REF!)*#REF! )+#REF!*IF(#REF!=0,1,#REF!)*IF(#REF!=0,1,#REF!)</f>
        <v>#REF!</v>
      </c>
    </row>
    <row r="224" spans="1:116" x14ac:dyDescent="0.25">
      <c r="A224" s="34"/>
      <c r="B224" s="144" t="str">
        <f>'Pressupost Producció TV'!B224</f>
        <v>04.01.09.</v>
      </c>
      <c r="C224" s="244">
        <f>'Pressupost Producció TV'!C224</f>
        <v>0</v>
      </c>
      <c r="D224" s="150">
        <f>'Pressupost Producció TV'!D224</f>
        <v>0</v>
      </c>
      <c r="E224" s="239">
        <f>'Pressupost Producció TV'!N224</f>
        <v>0</v>
      </c>
      <c r="F224" s="254"/>
      <c r="G224" s="252">
        <f t="shared" si="14"/>
        <v>0</v>
      </c>
      <c r="DL224" s="39" t="e">
        <f>(IF(#REF!=0,1,#REF!)*IF(#REF!=0,1,#REF!)*#REF! )+#REF!*IF(#REF!=0,1,#REF!)*IF(#REF!=0,1,#REF!)</f>
        <v>#REF!</v>
      </c>
    </row>
    <row r="225" spans="1:116" x14ac:dyDescent="0.25">
      <c r="A225" s="34"/>
      <c r="B225" s="153" t="str">
        <f>'Pressupost Producció TV'!B225</f>
        <v>04.01.10.</v>
      </c>
      <c r="C225" s="244">
        <f>'Pressupost Producció TV'!C225</f>
        <v>0</v>
      </c>
      <c r="D225" s="159">
        <f>'Pressupost Producció TV'!D225</f>
        <v>0</v>
      </c>
      <c r="E225" s="239">
        <f>'Pressupost Producció TV'!N225</f>
        <v>0</v>
      </c>
      <c r="F225" s="255"/>
      <c r="G225" s="252">
        <f t="shared" si="14"/>
        <v>0</v>
      </c>
      <c r="DL225" s="39" t="e">
        <f>(IF(#REF!=0,1,#REF!)*IF(#REF!=0,1,#REF!)*#REF! )+#REF!*IF(#REF!=0,1,#REF!)*IF(#REF!=0,1,#REF!)</f>
        <v>#REF!</v>
      </c>
    </row>
    <row r="226" spans="1:116" x14ac:dyDescent="0.25">
      <c r="A226" s="34"/>
      <c r="B226" s="144" t="str">
        <f>'Pressupost Producció TV'!B226</f>
        <v>04.01.11.</v>
      </c>
      <c r="C226" s="244">
        <f>'Pressupost Producció TV'!C226</f>
        <v>0</v>
      </c>
      <c r="D226" s="150">
        <f>'Pressupost Producció TV'!D226</f>
        <v>0</v>
      </c>
      <c r="E226" s="239">
        <f>'Pressupost Producció TV'!N226</f>
        <v>0</v>
      </c>
      <c r="F226" s="254"/>
      <c r="G226" s="252">
        <f t="shared" si="14"/>
        <v>0</v>
      </c>
      <c r="DL226" s="39" t="e">
        <f>(IF(#REF!=0,1,#REF!)*IF(#REF!=0,1,#REF!)*#REF! )+#REF!*IF(#REF!=0,1,#REF!)*IF(#REF!=0,1,#REF!)</f>
        <v>#REF!</v>
      </c>
    </row>
    <row r="227" spans="1:116" ht="15.75" thickBot="1" x14ac:dyDescent="0.3">
      <c r="A227" s="34"/>
      <c r="B227" s="48"/>
      <c r="C227" s="133" t="str">
        <f>"TOTAL " &amp;" " &amp; B215 &amp; " " &amp; (C215)</f>
        <v>TOTAL  04.01. Ambientació</v>
      </c>
      <c r="D227" s="134"/>
      <c r="E227" s="136">
        <f>'Pressupost Producció TV'!N227</f>
        <v>0</v>
      </c>
      <c r="F227" s="136">
        <f>SUM(F216:F226)</f>
        <v>0</v>
      </c>
      <c r="G227" s="136">
        <f>SUM(G216:G226)</f>
        <v>0</v>
      </c>
      <c r="DL227" s="40" t="e">
        <f>SUM(DL216:DL226)</f>
        <v>#REF!</v>
      </c>
    </row>
    <row r="228" spans="1:116" x14ac:dyDescent="0.25">
      <c r="A228" s="20"/>
      <c r="B228" s="42" t="str">
        <f>'Pressupost Producció TV'!B228</f>
        <v>Núm. Compte</v>
      </c>
      <c r="C228" s="50"/>
      <c r="D228" s="42"/>
      <c r="E228" s="42"/>
      <c r="F228" s="20"/>
      <c r="G228" s="20"/>
      <c r="DL228" s="51"/>
    </row>
    <row r="229" spans="1:116" x14ac:dyDescent="0.25">
      <c r="A229" s="20"/>
      <c r="B229" s="41" t="str">
        <f>'Pressupost Producció TV'!B229</f>
        <v>04.02.</v>
      </c>
      <c r="C229" s="34" t="str">
        <f>'Pressupost Producció TV'!C229</f>
        <v>Vestuari</v>
      </c>
      <c r="D229" s="38"/>
      <c r="E229" s="42"/>
      <c r="F229" s="20"/>
      <c r="G229" s="20"/>
      <c r="DL229" s="42"/>
    </row>
    <row r="230" spans="1:116" x14ac:dyDescent="0.25">
      <c r="A230" s="34"/>
      <c r="B230" s="160" t="str">
        <f>'Pressupost Producció TV'!B230</f>
        <v>04.02.01.</v>
      </c>
      <c r="C230" s="241" t="str">
        <f>'Pressupost Producció TV'!C230</f>
        <v>Disseny vestuari</v>
      </c>
      <c r="D230" s="166">
        <f>'Pressupost Producció TV'!D230</f>
        <v>0</v>
      </c>
      <c r="E230" s="239">
        <f>'Pressupost Producció TV'!N230</f>
        <v>0</v>
      </c>
      <c r="F230" s="254"/>
      <c r="G230" s="252">
        <f t="shared" ref="G230:G236" si="15">F230-E230</f>
        <v>0</v>
      </c>
      <c r="DL230" s="39" t="e">
        <f>(IF(#REF!=0,1,#REF!)*IF(#REF!=0,1,#REF!)*#REF! )+#REF!*IF(#REF!=0,1,#REF!)*IF(#REF!=0,1,#REF!)</f>
        <v>#REF!</v>
      </c>
    </row>
    <row r="231" spans="1:116" x14ac:dyDescent="0.25">
      <c r="B231" s="183" t="str">
        <f>'Pressupost Producció TV'!B231</f>
        <v>04.02.02.</v>
      </c>
      <c r="C231" s="184" t="str">
        <f>'Pressupost Producció TV'!C231</f>
        <v>Estilista</v>
      </c>
      <c r="D231" s="159">
        <f>'Pressupost Producció TV'!D231</f>
        <v>0</v>
      </c>
      <c r="E231" s="239">
        <f>'Pressupost Producció TV'!N231</f>
        <v>0</v>
      </c>
      <c r="F231" s="255"/>
      <c r="G231" s="252">
        <f t="shared" si="15"/>
        <v>0</v>
      </c>
      <c r="DL231" s="39" t="e">
        <f>(IF(#REF!=0,1,#REF!)*IF(#REF!=0,1,#REF!)*#REF! )+#REF!*IF(#REF!=0,1,#REF!)*IF(#REF!=0,1,#REF!)</f>
        <v>#REF!</v>
      </c>
    </row>
    <row r="232" spans="1:116" x14ac:dyDescent="0.25">
      <c r="A232" s="34"/>
      <c r="B232" s="144" t="str">
        <f>'Pressupost Producció TV'!B232</f>
        <v>04.02.03.</v>
      </c>
      <c r="C232" s="145" t="str">
        <f>'Pressupost Producció TV'!C232</f>
        <v>Ajudant vestuari</v>
      </c>
      <c r="D232" s="150">
        <f>'Pressupost Producció TV'!D232</f>
        <v>0</v>
      </c>
      <c r="E232" s="239">
        <f>'Pressupost Producció TV'!N232</f>
        <v>0</v>
      </c>
      <c r="F232" s="254"/>
      <c r="G232" s="252">
        <f t="shared" si="15"/>
        <v>0</v>
      </c>
      <c r="DL232" s="39" t="e">
        <f>(IF(#REF!=0,1,#REF!)*IF(#REF!=0,1,#REF!)*#REF! )+#REF!*IF(#REF!=0,1,#REF!)*IF(#REF!=0,1,#REF!)</f>
        <v>#REF!</v>
      </c>
    </row>
    <row r="233" spans="1:116" x14ac:dyDescent="0.25">
      <c r="A233" s="34"/>
      <c r="B233" s="183" t="str">
        <f>'Pressupost Producció TV'!B233</f>
        <v>04.02.04.</v>
      </c>
      <c r="C233" s="184" t="str">
        <f>'Pressupost Producció TV'!C233</f>
        <v>Sastressa</v>
      </c>
      <c r="D233" s="159">
        <f>'Pressupost Producció TV'!D233</f>
        <v>0</v>
      </c>
      <c r="E233" s="239">
        <f>'Pressupost Producció TV'!N233</f>
        <v>0</v>
      </c>
      <c r="F233" s="255"/>
      <c r="G233" s="252">
        <f t="shared" si="15"/>
        <v>0</v>
      </c>
      <c r="DL233" s="39" t="e">
        <f>(IF(#REF!=0,1,#REF!)*IF(#REF!=0,1,#REF!)*#REF! )+#REF!*IF(#REF!=0,1,#REF!)*IF(#REF!=0,1,#REF!)</f>
        <v>#REF!</v>
      </c>
    </row>
    <row r="234" spans="1:116" x14ac:dyDescent="0.25">
      <c r="A234" s="34"/>
      <c r="B234" s="144" t="str">
        <f>'Pressupost Producció TV'!B234</f>
        <v>04.02.05.</v>
      </c>
      <c r="C234" s="244">
        <f>'Pressupost Producció TV'!C234</f>
        <v>0</v>
      </c>
      <c r="D234" s="150">
        <f>'Pressupost Producció TV'!D234</f>
        <v>0</v>
      </c>
      <c r="E234" s="239">
        <f>'Pressupost Producció TV'!N234</f>
        <v>0</v>
      </c>
      <c r="F234" s="254"/>
      <c r="G234" s="252">
        <f t="shared" si="15"/>
        <v>0</v>
      </c>
      <c r="DL234" s="39" t="e">
        <f>(IF(#REF!=0,1,#REF!)*IF(#REF!=0,1,#REF!)*#REF! )+#REF!*IF(#REF!=0,1,#REF!)*IF(#REF!=0,1,#REF!)</f>
        <v>#REF!</v>
      </c>
    </row>
    <row r="235" spans="1:116" x14ac:dyDescent="0.25">
      <c r="A235" s="34"/>
      <c r="B235" s="183" t="str">
        <f>'Pressupost Producció TV'!B235</f>
        <v>04.02.06.</v>
      </c>
      <c r="C235" s="244">
        <f>'Pressupost Producció TV'!C235</f>
        <v>0</v>
      </c>
      <c r="D235" s="159">
        <f>'Pressupost Producció TV'!D235</f>
        <v>0</v>
      </c>
      <c r="E235" s="239">
        <f>'Pressupost Producció TV'!N235</f>
        <v>0</v>
      </c>
      <c r="F235" s="255"/>
      <c r="G235" s="252">
        <f t="shared" si="15"/>
        <v>0</v>
      </c>
      <c r="DL235" s="39" t="e">
        <f>(IF(#REF!=0,1,#REF!)*IF(#REF!=0,1,#REF!)*#REF! )+#REF!*IF(#REF!=0,1,#REF!)*IF(#REF!=0,1,#REF!)</f>
        <v>#REF!</v>
      </c>
    </row>
    <row r="236" spans="1:116" x14ac:dyDescent="0.25">
      <c r="A236" s="34"/>
      <c r="B236" s="144" t="str">
        <f>'Pressupost Producció TV'!B236</f>
        <v>04.02.07.</v>
      </c>
      <c r="C236" s="244">
        <f>'Pressupost Producció TV'!C236</f>
        <v>0</v>
      </c>
      <c r="D236" s="150">
        <f>'Pressupost Producció TV'!D236</f>
        <v>0</v>
      </c>
      <c r="E236" s="239">
        <f>'Pressupost Producció TV'!N236</f>
        <v>0</v>
      </c>
      <c r="F236" s="254"/>
      <c r="G236" s="252">
        <f t="shared" si="15"/>
        <v>0</v>
      </c>
      <c r="DL236" s="39" t="e">
        <f>(IF(#REF!=0,1,#REF!)*IF(#REF!=0,1,#REF!)*#REF! )+#REF!*IF(#REF!=0,1,#REF!)*IF(#REF!=0,1,#REF!)</f>
        <v>#REF!</v>
      </c>
    </row>
    <row r="237" spans="1:116" ht="15.75" thickBot="1" x14ac:dyDescent="0.3">
      <c r="A237" s="34"/>
      <c r="B237" s="48"/>
      <c r="C237" s="133" t="str">
        <f>"TOTAL " &amp;" " &amp; B229 &amp; " " &amp; (C229)</f>
        <v>TOTAL  04.02. Vestuari</v>
      </c>
      <c r="D237" s="134"/>
      <c r="E237" s="136">
        <f>'Pressupost Producció TV'!N237</f>
        <v>0</v>
      </c>
      <c r="F237" s="136">
        <f>SUM(F230:F236)</f>
        <v>0</v>
      </c>
      <c r="G237" s="136">
        <f>SUM(G230:G236)</f>
        <v>0</v>
      </c>
      <c r="DL237" s="40" t="e">
        <f>SUM(DL230:DL236)</f>
        <v>#REF!</v>
      </c>
    </row>
    <row r="238" spans="1:116" x14ac:dyDescent="0.25">
      <c r="A238" s="20"/>
      <c r="B238" s="42" t="str">
        <f>'Pressupost Producció TV'!B238</f>
        <v>Núm. Compte</v>
      </c>
      <c r="C238" s="50"/>
      <c r="D238" s="42"/>
      <c r="E238" s="42"/>
      <c r="F238" s="20"/>
      <c r="G238" s="20"/>
      <c r="DL238" s="51"/>
    </row>
    <row r="239" spans="1:116" x14ac:dyDescent="0.25">
      <c r="A239" s="20"/>
      <c r="B239" s="41" t="str">
        <f>'Pressupost Producció TV'!B239</f>
        <v>04.03.</v>
      </c>
      <c r="C239" s="34" t="str">
        <f>'Pressupost Producció TV'!C239</f>
        <v>Maquillatge i perruqueria</v>
      </c>
      <c r="D239" s="38"/>
      <c r="E239" s="42"/>
      <c r="F239" s="20"/>
      <c r="G239" s="20"/>
      <c r="DL239" s="42"/>
    </row>
    <row r="240" spans="1:116" x14ac:dyDescent="0.25">
      <c r="A240" s="34"/>
      <c r="B240" s="160" t="str">
        <f>'Pressupost Producció TV'!B240</f>
        <v>04.03.01</v>
      </c>
      <c r="C240" s="241" t="str">
        <f>'Pressupost Producció TV'!C240</f>
        <v>Caracteritzador/a</v>
      </c>
      <c r="D240" s="166">
        <f>'Pressupost Producció TV'!D240</f>
        <v>0</v>
      </c>
      <c r="E240" s="239">
        <f>'Pressupost Producció TV'!N240</f>
        <v>0</v>
      </c>
      <c r="F240" s="254"/>
      <c r="G240" s="252">
        <f t="shared" ref="G240:G245" si="16">F240-E240</f>
        <v>0</v>
      </c>
      <c r="DL240" s="39" t="e">
        <f>(IF(#REF!=0,1,#REF!)*IF(#REF!=0,1,#REF!)*#REF! )+#REF!*IF(#REF!=0,1,#REF!)*IF(#REF!=0,1,#REF!)</f>
        <v>#REF!</v>
      </c>
    </row>
    <row r="241" spans="1:116" x14ac:dyDescent="0.25">
      <c r="B241" s="183" t="str">
        <f>'Pressupost Producció TV'!B241</f>
        <v>04.03.02.</v>
      </c>
      <c r="C241" s="184" t="str">
        <f>'Pressupost Producció TV'!C241</f>
        <v>Maquillador/a</v>
      </c>
      <c r="D241" s="159">
        <f>'Pressupost Producció TV'!D241</f>
        <v>0</v>
      </c>
      <c r="E241" s="239">
        <f>'Pressupost Producció TV'!N241</f>
        <v>0</v>
      </c>
      <c r="F241" s="255"/>
      <c r="G241" s="252">
        <f t="shared" si="16"/>
        <v>0</v>
      </c>
      <c r="DL241" s="39" t="e">
        <f>(IF(#REF!=0,1,#REF!)*IF(#REF!=0,1,#REF!)*#REF! )+#REF!*IF(#REF!=0,1,#REF!)*IF(#REF!=0,1,#REF!)</f>
        <v>#REF!</v>
      </c>
    </row>
    <row r="242" spans="1:116" x14ac:dyDescent="0.25">
      <c r="A242" s="34"/>
      <c r="B242" s="144" t="str">
        <f>'Pressupost Producció TV'!B242</f>
        <v>04.03.03.</v>
      </c>
      <c r="C242" s="144" t="str">
        <f>'Pressupost Producció TV'!C242</f>
        <v>Perruquer/a</v>
      </c>
      <c r="D242" s="150">
        <f>'Pressupost Producció TV'!D242</f>
        <v>0</v>
      </c>
      <c r="E242" s="239">
        <f>'Pressupost Producció TV'!N242</f>
        <v>0</v>
      </c>
      <c r="F242" s="254"/>
      <c r="G242" s="252">
        <f t="shared" si="16"/>
        <v>0</v>
      </c>
      <c r="DL242" s="39" t="e">
        <f>(IF(#REF!=0,1,#REF!)*IF(#REF!=0,1,#REF!)*#REF! )+#REF!*IF(#REF!=0,1,#REF!)*IF(#REF!=0,1,#REF!)</f>
        <v>#REF!</v>
      </c>
    </row>
    <row r="243" spans="1:116" x14ac:dyDescent="0.25">
      <c r="A243" s="34"/>
      <c r="B243" s="183" t="str">
        <f>'Pressupost Producció TV'!B243</f>
        <v>04.03.04</v>
      </c>
      <c r="C243" s="142">
        <f>'Pressupost Producció TV'!C243</f>
        <v>0</v>
      </c>
      <c r="D243" s="159">
        <f>'Pressupost Producció TV'!D243</f>
        <v>0</v>
      </c>
      <c r="E243" s="239">
        <f>'Pressupost Producció TV'!N243</f>
        <v>0</v>
      </c>
      <c r="F243" s="255"/>
      <c r="G243" s="252">
        <f t="shared" si="16"/>
        <v>0</v>
      </c>
      <c r="DL243" s="39" t="e">
        <f>(IF(#REF!=0,1,#REF!)*IF(#REF!=0,1,#REF!)*#REF! )+#REF!*IF(#REF!=0,1,#REF!)*IF(#REF!=0,1,#REF!)</f>
        <v>#REF!</v>
      </c>
    </row>
    <row r="244" spans="1:116" x14ac:dyDescent="0.25">
      <c r="A244" s="34"/>
      <c r="B244" s="144" t="str">
        <f>'Pressupost Producció TV'!B244</f>
        <v>04.03.05.</v>
      </c>
      <c r="C244" s="244">
        <f>'Pressupost Producció TV'!C244</f>
        <v>0</v>
      </c>
      <c r="D244" s="150">
        <f>'Pressupost Producció TV'!D244</f>
        <v>0</v>
      </c>
      <c r="E244" s="239">
        <f>'Pressupost Producció TV'!N244</f>
        <v>0</v>
      </c>
      <c r="F244" s="254"/>
      <c r="G244" s="252">
        <f t="shared" si="16"/>
        <v>0</v>
      </c>
      <c r="DL244" s="39" t="e">
        <f>(IF(#REF!=0,1,#REF!)*IF(#REF!=0,1,#REF!)*#REF! )+#REF!*IF(#REF!=0,1,#REF!)*IF(#REF!=0,1,#REF!)</f>
        <v>#REF!</v>
      </c>
    </row>
    <row r="245" spans="1:116" x14ac:dyDescent="0.25">
      <c r="A245" s="34"/>
      <c r="B245" s="183" t="str">
        <f>'Pressupost Producció TV'!B245</f>
        <v>04.03.06.</v>
      </c>
      <c r="C245" s="244">
        <f>'Pressupost Producció TV'!C245</f>
        <v>0</v>
      </c>
      <c r="D245" s="159">
        <f>'Pressupost Producció TV'!D245</f>
        <v>0</v>
      </c>
      <c r="E245" s="239">
        <f>'Pressupost Producció TV'!N245</f>
        <v>0</v>
      </c>
      <c r="F245" s="255"/>
      <c r="G245" s="252">
        <f t="shared" si="16"/>
        <v>0</v>
      </c>
      <c r="DL245" s="39" t="e">
        <f>(IF(#REF!=0,1,#REF!)*IF(#REF!=0,1,#REF!)*#REF! )+#REF!*IF(#REF!=0,1,#REF!)*IF(#REF!=0,1,#REF!)</f>
        <v>#REF!</v>
      </c>
    </row>
    <row r="246" spans="1:116" ht="15.75" thickBot="1" x14ac:dyDescent="0.3">
      <c r="A246" s="34"/>
      <c r="B246" s="48"/>
      <c r="C246" s="133" t="str">
        <f>"TOTAL " &amp;" " &amp; B239 &amp; " " &amp; (C239)</f>
        <v>TOTAL  04.03. Maquillatge i perruqueria</v>
      </c>
      <c r="D246" s="134"/>
      <c r="E246" s="136">
        <f>'Pressupost Producció TV'!N246</f>
        <v>0</v>
      </c>
      <c r="F246" s="136">
        <f>SUM(F240:F245)</f>
        <v>0</v>
      </c>
      <c r="G246" s="136">
        <f>SUM(G240:G245)</f>
        <v>0</v>
      </c>
      <c r="DL246" s="40" t="e">
        <f>SUM(DL240:DL245)</f>
        <v>#REF!</v>
      </c>
    </row>
    <row r="247" spans="1:116" x14ac:dyDescent="0.25">
      <c r="A247" s="20"/>
      <c r="B247" s="42" t="str">
        <f>'Pressupost Producció TV'!B247</f>
        <v>Núm. Compte</v>
      </c>
      <c r="C247" s="50"/>
      <c r="D247" s="42"/>
      <c r="E247" s="42"/>
      <c r="F247" s="253"/>
      <c r="G247" s="20"/>
      <c r="DL247" s="51"/>
    </row>
    <row r="248" spans="1:116" x14ac:dyDescent="0.25">
      <c r="A248" s="20"/>
      <c r="B248" s="41" t="str">
        <f>'Pressupost Producció TV'!B248</f>
        <v>04.04.</v>
      </c>
      <c r="C248" s="34" t="str">
        <f>'Pressupost Producció TV'!C248</f>
        <v>Sò i efectes</v>
      </c>
      <c r="D248" s="38"/>
      <c r="E248" s="42"/>
      <c r="F248" s="20"/>
      <c r="G248" s="20"/>
      <c r="DL248" s="42"/>
    </row>
    <row r="249" spans="1:116" x14ac:dyDescent="0.25">
      <c r="A249" s="34"/>
      <c r="B249" s="160" t="str">
        <f>'Pressupost Producció TV'!B249</f>
        <v>04.04.01.</v>
      </c>
      <c r="C249" s="241" t="str">
        <f>'Pressupost Producció TV'!C249</f>
        <v>Operador/a de so</v>
      </c>
      <c r="D249" s="166">
        <f>'Pressupost Producció TV'!D249</f>
        <v>0</v>
      </c>
      <c r="E249" s="239">
        <f>'Pressupost Producció TV'!N249</f>
        <v>0</v>
      </c>
      <c r="F249" s="254"/>
      <c r="G249" s="252">
        <f t="shared" ref="G249:G254" si="17">F249-E249</f>
        <v>0</v>
      </c>
      <c r="DL249" s="39" t="e">
        <f>(IF(#REF!=0,1,#REF!)*IF(#REF!=0,1,#REF!)*#REF! )+#REF!*IF(#REF!=0,1,#REF!)*IF(#REF!=0,1,#REF!)</f>
        <v>#REF!</v>
      </c>
    </row>
    <row r="250" spans="1:116" x14ac:dyDescent="0.25">
      <c r="B250" s="183" t="str">
        <f>'Pressupost Producció TV'!B250</f>
        <v>04.04.02.</v>
      </c>
      <c r="C250" s="184" t="str">
        <f>'Pressupost Producció TV'!C250</f>
        <v>Tècnic de so de post-producció</v>
      </c>
      <c r="D250" s="159">
        <f>'Pressupost Producció TV'!D250</f>
        <v>0</v>
      </c>
      <c r="E250" s="239">
        <f>'Pressupost Producció TV'!N250</f>
        <v>0</v>
      </c>
      <c r="F250" s="255"/>
      <c r="G250" s="252">
        <f t="shared" si="17"/>
        <v>0</v>
      </c>
      <c r="DL250" s="39" t="e">
        <f>(IF(#REF!=0,1,#REF!)*IF(#REF!=0,1,#REF!)*#REF! )+#REF!*IF(#REF!=0,1,#REF!)*IF(#REF!=0,1,#REF!)</f>
        <v>#REF!</v>
      </c>
    </row>
    <row r="251" spans="1:116" x14ac:dyDescent="0.25">
      <c r="A251" s="34"/>
      <c r="B251" s="144" t="str">
        <f>'Pressupost Producció TV'!B251</f>
        <v>04.04.03.</v>
      </c>
      <c r="C251" s="145" t="str">
        <f>'Pressupost Producció TV'!C251</f>
        <v>Muntador musical</v>
      </c>
      <c r="D251" s="150">
        <f>'Pressupost Producció TV'!D251</f>
        <v>0</v>
      </c>
      <c r="E251" s="239">
        <f>'Pressupost Producció TV'!N251</f>
        <v>0</v>
      </c>
      <c r="F251" s="254"/>
      <c r="G251" s="252">
        <f t="shared" si="17"/>
        <v>0</v>
      </c>
      <c r="DL251" s="39" t="e">
        <f>(IF(#REF!=0,1,#REF!)*IF(#REF!=0,1,#REF!)*#REF! )+#REF!*IF(#REF!=0,1,#REF!)*IF(#REF!=0,1,#REF!)</f>
        <v>#REF!</v>
      </c>
    </row>
    <row r="252" spans="1:116" x14ac:dyDescent="0.25">
      <c r="A252" s="34"/>
      <c r="B252" s="183" t="str">
        <f>'Pressupost Producció TV'!B252</f>
        <v>04.04.04.</v>
      </c>
      <c r="C252" s="244">
        <f>'Pressupost Producció TV'!C252</f>
        <v>0</v>
      </c>
      <c r="D252" s="159">
        <f>'Pressupost Producció TV'!D252</f>
        <v>0</v>
      </c>
      <c r="E252" s="239">
        <f>'Pressupost Producció TV'!N252</f>
        <v>0</v>
      </c>
      <c r="F252" s="255"/>
      <c r="G252" s="252">
        <f t="shared" si="17"/>
        <v>0</v>
      </c>
      <c r="DL252" s="39" t="e">
        <f>(IF(#REF!=0,1,#REF!)*IF(#REF!=0,1,#REF!)*#REF! )+#REF!*IF(#REF!=0,1,#REF!)*IF(#REF!=0,1,#REF!)</f>
        <v>#REF!</v>
      </c>
    </row>
    <row r="253" spans="1:116" x14ac:dyDescent="0.25">
      <c r="A253" s="34"/>
      <c r="B253" s="144" t="str">
        <f>'Pressupost Producció TV'!B253</f>
        <v>04.04.05.</v>
      </c>
      <c r="C253" s="244">
        <f>'Pressupost Producció TV'!C253</f>
        <v>0</v>
      </c>
      <c r="D253" s="150">
        <f>'Pressupost Producció TV'!D253</f>
        <v>0</v>
      </c>
      <c r="E253" s="239">
        <f>'Pressupost Producció TV'!N253</f>
        <v>0</v>
      </c>
      <c r="F253" s="254"/>
      <c r="G253" s="252">
        <f t="shared" si="17"/>
        <v>0</v>
      </c>
      <c r="DL253" s="39" t="e">
        <f>(IF(#REF!=0,1,#REF!)*IF(#REF!=0,1,#REF!)*#REF! )+#REF!*IF(#REF!=0,1,#REF!)*IF(#REF!=0,1,#REF!)</f>
        <v>#REF!</v>
      </c>
    </row>
    <row r="254" spans="1:116" x14ac:dyDescent="0.25">
      <c r="A254" s="34"/>
      <c r="B254" s="183" t="str">
        <f>'Pressupost Producció TV'!B254</f>
        <v>04.04.06.</v>
      </c>
      <c r="C254" s="244">
        <f>'Pressupost Producció TV'!C254</f>
        <v>0</v>
      </c>
      <c r="D254" s="159">
        <f>'Pressupost Producció TV'!D254</f>
        <v>0</v>
      </c>
      <c r="E254" s="239">
        <f>'Pressupost Producció TV'!N254</f>
        <v>0</v>
      </c>
      <c r="F254" s="255"/>
      <c r="G254" s="252">
        <f t="shared" si="17"/>
        <v>0</v>
      </c>
      <c r="DL254" s="39" t="e">
        <f>(IF(#REF!=0,1,#REF!)*IF(#REF!=0,1,#REF!)*#REF! )+#REF!*IF(#REF!=0,1,#REF!)*IF(#REF!=0,1,#REF!)</f>
        <v>#REF!</v>
      </c>
    </row>
    <row r="255" spans="1:116" ht="15.75" thickBot="1" x14ac:dyDescent="0.3">
      <c r="A255" s="34"/>
      <c r="B255" s="48"/>
      <c r="C255" s="133" t="str">
        <f>"TOTAL " &amp;" " &amp; B248 &amp; " " &amp; (C248)</f>
        <v>TOTAL  04.04. Sò i efectes</v>
      </c>
      <c r="D255" s="134"/>
      <c r="E255" s="136">
        <f>'Pressupost Producció TV'!N255</f>
        <v>0</v>
      </c>
      <c r="F255" s="136">
        <f>SUM(F249:F254)</f>
        <v>0</v>
      </c>
      <c r="G255" s="136">
        <f>SUM(G249:G254)</f>
        <v>0</v>
      </c>
      <c r="DL255" s="40" t="e">
        <f>SUM(DL249:DL254)</f>
        <v>#REF!</v>
      </c>
    </row>
    <row r="256" spans="1:116" x14ac:dyDescent="0.25">
      <c r="A256" s="34"/>
      <c r="B256" s="42" t="s">
        <v>0</v>
      </c>
      <c r="C256" s="50"/>
      <c r="D256" s="42"/>
      <c r="E256" s="42"/>
      <c r="F256" s="20"/>
      <c r="G256" s="20"/>
      <c r="DL256" s="51"/>
    </row>
    <row r="257" spans="1:116" x14ac:dyDescent="0.25">
      <c r="A257" s="20"/>
      <c r="B257" s="41" t="str">
        <f>'Pressupost Producció TV'!B257</f>
        <v>04.05.</v>
      </c>
      <c r="C257" s="34" t="str">
        <f>'Pressupost Producció TV'!C257</f>
        <v>Post-producció de vídeo</v>
      </c>
      <c r="D257" s="38"/>
      <c r="E257" s="42"/>
      <c r="F257" s="20"/>
      <c r="G257" s="20"/>
      <c r="DL257" s="42"/>
    </row>
    <row r="258" spans="1:116" x14ac:dyDescent="0.25">
      <c r="A258" s="34"/>
      <c r="B258" s="160" t="str">
        <f>'Pressupost Producció TV'!B258</f>
        <v>04.05.01.</v>
      </c>
      <c r="C258" s="241" t="str">
        <f>'Pressupost Producció TV'!C258</f>
        <v>Muntador/a</v>
      </c>
      <c r="D258" s="166">
        <f>'Pressupost Producció TV'!D258</f>
        <v>0</v>
      </c>
      <c r="E258" s="239">
        <f>'Pressupost Producció TV'!N258</f>
        <v>0</v>
      </c>
      <c r="F258" s="254"/>
      <c r="G258" s="252">
        <f t="shared" ref="G258:G263" si="18">F258-E258</f>
        <v>0</v>
      </c>
      <c r="DL258" s="39" t="e">
        <f>(IF(#REF!=0,1,#REF!)*IF(#REF!=0,1,#REF!)*#REF! )+#REF!*IF(#REF!=0,1,#REF!)*IF(#REF!=0,1,#REF!)</f>
        <v>#REF!</v>
      </c>
    </row>
    <row r="259" spans="1:116" x14ac:dyDescent="0.25">
      <c r="B259" s="183" t="str">
        <f>'Pressupost Producció TV'!B259</f>
        <v>04.05.02.</v>
      </c>
      <c r="C259" s="184" t="str">
        <f>'Pressupost Producció TV'!C259</f>
        <v>Etalonatge/Colorimetria</v>
      </c>
      <c r="D259" s="159">
        <f>'Pressupost Producció TV'!D259</f>
        <v>0</v>
      </c>
      <c r="E259" s="239">
        <f>'Pressupost Producció TV'!N259</f>
        <v>0</v>
      </c>
      <c r="F259" s="255"/>
      <c r="G259" s="252">
        <f t="shared" si="18"/>
        <v>0</v>
      </c>
      <c r="DL259" s="39" t="e">
        <f>(IF(#REF!=0,1,#REF!)*IF(#REF!=0,1,#REF!)*#REF! )+#REF!*IF(#REF!=0,1,#REF!)*IF(#REF!=0,1,#REF!)</f>
        <v>#REF!</v>
      </c>
    </row>
    <row r="260" spans="1:116" x14ac:dyDescent="0.25">
      <c r="A260" s="34"/>
      <c r="B260" s="144" t="str">
        <f>'Pressupost Producció TV'!B260</f>
        <v>04.05.03.</v>
      </c>
      <c r="C260" s="142">
        <f>'Pressupost Producció TV'!C260</f>
        <v>0</v>
      </c>
      <c r="D260" s="150">
        <f>'Pressupost Producció TV'!D260</f>
        <v>0</v>
      </c>
      <c r="E260" s="239">
        <f>'Pressupost Producció TV'!N260</f>
        <v>0</v>
      </c>
      <c r="F260" s="254"/>
      <c r="G260" s="252">
        <f t="shared" si="18"/>
        <v>0</v>
      </c>
      <c r="DL260" s="39" t="e">
        <f>(IF(#REF!=0,1,#REF!)*IF(#REF!=0,1,#REF!)*#REF! )+#REF!*IF(#REF!=0,1,#REF!)*IF(#REF!=0,1,#REF!)</f>
        <v>#REF!</v>
      </c>
    </row>
    <row r="261" spans="1:116" x14ac:dyDescent="0.25">
      <c r="A261" s="34"/>
      <c r="B261" s="183" t="str">
        <f>'Pressupost Producció TV'!B261</f>
        <v>04.05.04.</v>
      </c>
      <c r="C261" s="244">
        <f>'Pressupost Producció TV'!C261</f>
        <v>0</v>
      </c>
      <c r="D261" s="159">
        <f>'Pressupost Producció TV'!D261</f>
        <v>0</v>
      </c>
      <c r="E261" s="239">
        <f>'Pressupost Producció TV'!N261</f>
        <v>0</v>
      </c>
      <c r="F261" s="255"/>
      <c r="G261" s="252">
        <f t="shared" si="18"/>
        <v>0</v>
      </c>
      <c r="DL261" s="39" t="e">
        <f>(IF(#REF!=0,1,#REF!)*IF(#REF!=0,1,#REF!)*#REF! )+#REF!*IF(#REF!=0,1,#REF!)*IF(#REF!=0,1,#REF!)</f>
        <v>#REF!</v>
      </c>
    </row>
    <row r="262" spans="1:116" x14ac:dyDescent="0.25">
      <c r="A262" s="34"/>
      <c r="B262" s="144" t="str">
        <f>'Pressupost Producció TV'!B262</f>
        <v>04.05.05.</v>
      </c>
      <c r="C262" s="244">
        <f>'Pressupost Producció TV'!C262</f>
        <v>0</v>
      </c>
      <c r="D262" s="150">
        <f>'Pressupost Producció TV'!D262</f>
        <v>0</v>
      </c>
      <c r="E262" s="239">
        <f>'Pressupost Producció TV'!N262</f>
        <v>0</v>
      </c>
      <c r="F262" s="254"/>
      <c r="G262" s="252">
        <f t="shared" si="18"/>
        <v>0</v>
      </c>
      <c r="DL262" s="39" t="e">
        <f>(IF(#REF!=0,1,#REF!)*IF(#REF!=0,1,#REF!)*#REF! )+#REF!*IF(#REF!=0,1,#REF!)*IF(#REF!=0,1,#REF!)</f>
        <v>#REF!</v>
      </c>
    </row>
    <row r="263" spans="1:116" x14ac:dyDescent="0.25">
      <c r="A263" s="34"/>
      <c r="B263" s="183" t="str">
        <f>'Pressupost Producció TV'!B263</f>
        <v>04.05.06.</v>
      </c>
      <c r="C263" s="244">
        <f>'Pressupost Producció TV'!C263</f>
        <v>0</v>
      </c>
      <c r="D263" s="159">
        <f>'Pressupost Producció TV'!D263</f>
        <v>0</v>
      </c>
      <c r="E263" s="239">
        <f>'Pressupost Producció TV'!N263</f>
        <v>0</v>
      </c>
      <c r="F263" s="255"/>
      <c r="G263" s="252">
        <f t="shared" si="18"/>
        <v>0</v>
      </c>
      <c r="DL263" s="39" t="e">
        <f>(IF(#REF!=0,1,#REF!)*IF(#REF!=0,1,#REF!)*#REF! )+#REF!*IF(#REF!=0,1,#REF!)*IF(#REF!=0,1,#REF!)</f>
        <v>#REF!</v>
      </c>
    </row>
    <row r="264" spans="1:116" ht="15.75" thickBot="1" x14ac:dyDescent="0.3">
      <c r="A264" s="34"/>
      <c r="B264" s="48"/>
      <c r="C264" s="133" t="str">
        <f>"TOTAL " &amp;" " &amp; B257 &amp; " " &amp; (C257)</f>
        <v>TOTAL  04.05. Post-producció de vídeo</v>
      </c>
      <c r="D264" s="134"/>
      <c r="E264" s="136">
        <f>'Pressupost Producció TV'!N264</f>
        <v>0</v>
      </c>
      <c r="F264" s="136">
        <f>SUM(F258:F263)</f>
        <v>0</v>
      </c>
      <c r="G264" s="136">
        <f>SUM(G258:G263)</f>
        <v>0</v>
      </c>
      <c r="DL264" s="40" t="e">
        <f>SUM(DL258:DL263)</f>
        <v>#REF!</v>
      </c>
    </row>
    <row r="265" spans="1:116" x14ac:dyDescent="0.25">
      <c r="A265" s="20"/>
      <c r="B265" s="42" t="s">
        <v>0</v>
      </c>
      <c r="C265" s="50"/>
      <c r="D265" s="42"/>
      <c r="E265" s="42"/>
      <c r="F265" s="20"/>
      <c r="G265" s="20"/>
      <c r="DL265" s="51"/>
    </row>
    <row r="266" spans="1:116" x14ac:dyDescent="0.25">
      <c r="A266" s="20"/>
      <c r="B266" s="41" t="str">
        <f>'Pressupost Producció TV'!B266</f>
        <v>04.06.</v>
      </c>
      <c r="C266" s="34" t="str">
        <f>'Pressupost Producció TV'!C266</f>
        <v>Grafisme</v>
      </c>
      <c r="D266" s="38"/>
      <c r="E266" s="42"/>
      <c r="F266" s="20"/>
      <c r="G266" s="20"/>
      <c r="DL266" s="42"/>
    </row>
    <row r="267" spans="1:116" x14ac:dyDescent="0.25">
      <c r="A267" s="34"/>
      <c r="B267" s="160" t="str">
        <f>'Pressupost Producció TV'!B267</f>
        <v>04.06.01.</v>
      </c>
      <c r="C267" s="241" t="str">
        <f>'Pressupost Producció TV'!C267</f>
        <v>Grafista</v>
      </c>
      <c r="D267" s="166">
        <f>'Pressupost Producció TV'!D267</f>
        <v>0</v>
      </c>
      <c r="E267" s="239">
        <f>'Pressupost Producció TV'!N267</f>
        <v>0</v>
      </c>
      <c r="F267" s="254"/>
      <c r="G267" s="252">
        <f>F267-E267</f>
        <v>0</v>
      </c>
      <c r="DL267" s="39" t="e">
        <f>(IF(#REF!=0,1,#REF!)*IF(#REF!=0,1,#REF!)*#REF! )+#REF!*IF(#REF!=0,1,#REF!)*IF(#REF!=0,1,#REF!)</f>
        <v>#REF!</v>
      </c>
    </row>
    <row r="268" spans="1:116" x14ac:dyDescent="0.25">
      <c r="B268" s="183" t="str">
        <f>'Pressupost Producció TV'!B268</f>
        <v>04.06.02.</v>
      </c>
      <c r="C268" s="184" t="str">
        <f>'Pressupost Producció TV'!C268</f>
        <v>Operador de caràcters</v>
      </c>
      <c r="D268" s="159">
        <f>'Pressupost Producció TV'!D268</f>
        <v>0</v>
      </c>
      <c r="E268" s="239">
        <f>'Pressupost Producció TV'!N268</f>
        <v>0</v>
      </c>
      <c r="F268" s="255"/>
      <c r="G268" s="252">
        <f>F268-E268</f>
        <v>0</v>
      </c>
      <c r="DL268" s="39" t="e">
        <f>(IF(#REF!=0,1,#REF!)*IF(#REF!=0,1,#REF!)*#REF! )+#REF!*IF(#REF!=0,1,#REF!)*IF(#REF!=0,1,#REF!)</f>
        <v>#REF!</v>
      </c>
    </row>
    <row r="269" spans="1:116" x14ac:dyDescent="0.25">
      <c r="A269" s="34"/>
      <c r="B269" s="144" t="str">
        <f>'Pressupost Producció TV'!B269</f>
        <v>04.06.03.</v>
      </c>
      <c r="C269" s="244">
        <f>'Pressupost Producció TV'!C269</f>
        <v>0</v>
      </c>
      <c r="D269" s="150">
        <f>'Pressupost Producció TV'!D269</f>
        <v>0</v>
      </c>
      <c r="E269" s="239">
        <f>'Pressupost Producció TV'!N269</f>
        <v>0</v>
      </c>
      <c r="F269" s="254"/>
      <c r="G269" s="252">
        <f>F269-E269</f>
        <v>0</v>
      </c>
      <c r="DL269" s="39" t="e">
        <f>(IF(#REF!=0,1,#REF!)*IF(#REF!=0,1,#REF!)*#REF! )+#REF!*IF(#REF!=0,1,#REF!)*IF(#REF!=0,1,#REF!)</f>
        <v>#REF!</v>
      </c>
    </row>
    <row r="270" spans="1:116" x14ac:dyDescent="0.25">
      <c r="A270" s="34"/>
      <c r="B270" s="183" t="str">
        <f>'Pressupost Producció TV'!B270</f>
        <v>04.06.04.</v>
      </c>
      <c r="C270" s="244">
        <f>'Pressupost Producció TV'!C270</f>
        <v>0</v>
      </c>
      <c r="D270" s="159">
        <f>'Pressupost Producció TV'!D270</f>
        <v>0</v>
      </c>
      <c r="E270" s="239">
        <f>'Pressupost Producció TV'!N270</f>
        <v>0</v>
      </c>
      <c r="F270" s="255"/>
      <c r="G270" s="252">
        <f>F270-E270</f>
        <v>0</v>
      </c>
      <c r="DL270" s="39" t="e">
        <f>(IF(#REF!=0,1,#REF!)*IF(#REF!=0,1,#REF!)*#REF! )+#REF!*IF(#REF!=0,1,#REF!)*IF(#REF!=0,1,#REF!)</f>
        <v>#REF!</v>
      </c>
    </row>
    <row r="271" spans="1:116" ht="15.75" thickBot="1" x14ac:dyDescent="0.3">
      <c r="A271" s="34"/>
      <c r="B271" s="48"/>
      <c r="C271" s="133" t="str">
        <f>"TOTAL " &amp;" " &amp; B266 &amp; " " &amp; (C266)</f>
        <v>TOTAL  04.06. Grafisme</v>
      </c>
      <c r="D271" s="134"/>
      <c r="E271" s="136">
        <f>'Pressupost Producció TV'!N271</f>
        <v>0</v>
      </c>
      <c r="F271" s="136">
        <f>SUM(F267:F270)</f>
        <v>0</v>
      </c>
      <c r="G271" s="136">
        <f>SUM(G267:G270)</f>
        <v>0</v>
      </c>
      <c r="DL271" s="40" t="e">
        <f>SUM(DL267:DL270)</f>
        <v>#REF!</v>
      </c>
    </row>
    <row r="272" spans="1:116" x14ac:dyDescent="0.25">
      <c r="A272" s="34"/>
      <c r="B272" s="49"/>
      <c r="C272" s="68" t="str">
        <f>"TOTAL" &amp; " " &amp;C213</f>
        <v>TOTAL CAPÍTOL 04.-Serveis artístics i de postproducció</v>
      </c>
      <c r="D272" s="69"/>
      <c r="E272" s="250">
        <f>'Pressupost Producció TV'!N272</f>
        <v>0</v>
      </c>
      <c r="F272" s="250">
        <f>F227+F237+F246+F255+F264+F271</f>
        <v>0</v>
      </c>
      <c r="G272" s="250">
        <f>G227+G237+G246+G255+G264+G271</f>
        <v>0</v>
      </c>
      <c r="DL272" s="44" t="e">
        <f>(DL227+DL237+DL246+DL255+DL264+DL271)</f>
        <v>#REF!</v>
      </c>
    </row>
    <row r="273" spans="1:116" x14ac:dyDescent="0.25">
      <c r="A273" s="20"/>
      <c r="E273" s="42"/>
      <c r="F273" s="20"/>
      <c r="G273" s="20"/>
      <c r="DL273" s="42"/>
    </row>
    <row r="274" spans="1:116" ht="18.75" x14ac:dyDescent="0.3">
      <c r="A274" s="20"/>
      <c r="B274" s="54"/>
      <c r="C274" s="45" t="str">
        <f>'Pressupost Producció TV'!C274</f>
        <v>CAPÍTOL 05.-Serveis tècnics / Explotació</v>
      </c>
      <c r="D274" s="38"/>
      <c r="E274" s="42"/>
      <c r="F274" s="20"/>
      <c r="G274" s="20"/>
      <c r="DL274" s="42"/>
    </row>
    <row r="275" spans="1:116" x14ac:dyDescent="0.25">
      <c r="A275" s="20"/>
      <c r="B275" s="42" t="s">
        <v>0</v>
      </c>
      <c r="C275" s="38"/>
      <c r="D275" s="42"/>
      <c r="E275" s="47"/>
      <c r="F275" s="20"/>
      <c r="G275" s="20"/>
      <c r="DL275" s="47"/>
    </row>
    <row r="276" spans="1:116" x14ac:dyDescent="0.25">
      <c r="A276" s="20"/>
      <c r="B276" s="41" t="str">
        <f>'Pressupost Producció TV'!B276</f>
        <v>05.01.</v>
      </c>
      <c r="C276" s="34" t="str">
        <f>'Pressupost Producció TV'!C276</f>
        <v>Tècnics d'imatge</v>
      </c>
      <c r="D276" s="38"/>
      <c r="E276" s="42"/>
      <c r="F276" s="20"/>
      <c r="G276" s="20"/>
      <c r="DL276" s="42"/>
    </row>
    <row r="277" spans="1:116" x14ac:dyDescent="0.25">
      <c r="A277" s="34"/>
      <c r="B277" s="160" t="str">
        <f>'Pressupost Producció TV'!B277</f>
        <v>05.01.01.</v>
      </c>
      <c r="C277" s="241" t="str">
        <f>'Pressupost Producció TV'!C277</f>
        <v>Operador/a d'imatge</v>
      </c>
      <c r="D277" s="166">
        <f>'Pressupost Producció TV'!D277</f>
        <v>0</v>
      </c>
      <c r="E277" s="239">
        <f>'Pressupost Producció TV'!N277</f>
        <v>0</v>
      </c>
      <c r="F277" s="254"/>
      <c r="G277" s="252">
        <f t="shared" ref="G277:G284" si="19">F277-E277</f>
        <v>0</v>
      </c>
      <c r="DL277" s="39" t="e">
        <f>(IF(#REF!=0,1,#REF!)*IF(#REF!=0,1,#REF!)*#REF! )+#REF!*IF(#REF!=0,1,#REF!)*IF(#REF!=0,1,#REF!)</f>
        <v>#REF!</v>
      </c>
    </row>
    <row r="278" spans="1:116" x14ac:dyDescent="0.25">
      <c r="B278" s="183" t="str">
        <f>'Pressupost Producció TV'!B278</f>
        <v>05.01.02.</v>
      </c>
      <c r="C278" s="183" t="str">
        <f>'Pressupost Producció TV'!C278</f>
        <v>Foquistes</v>
      </c>
      <c r="D278" s="159">
        <f>'Pressupost Producció TV'!D278</f>
        <v>0</v>
      </c>
      <c r="E278" s="239">
        <f>'Pressupost Producció TV'!N278</f>
        <v>0</v>
      </c>
      <c r="F278" s="255"/>
      <c r="G278" s="252">
        <f t="shared" si="19"/>
        <v>0</v>
      </c>
      <c r="DL278" s="39" t="e">
        <f>(IF(#REF!=0,1,#REF!)*IF(#REF!=0,1,#REF!)*#REF! )+#REF!*IF(#REF!=0,1,#REF!)*IF(#REF!=0,1,#REF!)</f>
        <v>#REF!</v>
      </c>
    </row>
    <row r="279" spans="1:116" x14ac:dyDescent="0.25">
      <c r="A279" s="34"/>
      <c r="B279" s="144" t="str">
        <f>'Pressupost Producció TV'!B279</f>
        <v>05.01.03.</v>
      </c>
      <c r="C279" s="145" t="str">
        <f>'Pressupost Producció TV'!C279</f>
        <v>Operadors STEDYCAM</v>
      </c>
      <c r="D279" s="150">
        <f>'Pressupost Producció TV'!D279</f>
        <v>0</v>
      </c>
      <c r="E279" s="239">
        <f>'Pressupost Producció TV'!N279</f>
        <v>0</v>
      </c>
      <c r="F279" s="254"/>
      <c r="G279" s="252">
        <f t="shared" si="19"/>
        <v>0</v>
      </c>
      <c r="DL279" s="39" t="e">
        <f>(IF(#REF!=0,1,#REF!)*IF(#REF!=0,1,#REF!)*#REF! )+#REF!*IF(#REF!=0,1,#REF!)*IF(#REF!=0,1,#REF!)</f>
        <v>#REF!</v>
      </c>
    </row>
    <row r="280" spans="1:116" x14ac:dyDescent="0.25">
      <c r="A280" s="34"/>
      <c r="B280" s="183" t="str">
        <f>'Pressupost Producció TV'!B280</f>
        <v>05.01.04.</v>
      </c>
      <c r="C280" s="184" t="str">
        <f>'Pressupost Producció TV'!C280</f>
        <v>Ajudant de càmera</v>
      </c>
      <c r="D280" s="159">
        <f>'Pressupost Producció TV'!D280</f>
        <v>0</v>
      </c>
      <c r="E280" s="239">
        <f>'Pressupost Producció TV'!N280</f>
        <v>0</v>
      </c>
      <c r="F280" s="255"/>
      <c r="G280" s="252">
        <f t="shared" si="19"/>
        <v>0</v>
      </c>
      <c r="DL280" s="39" t="e">
        <f>(IF(#REF!=0,1,#REF!)*IF(#REF!=0,1,#REF!)*#REF! )+#REF!*IF(#REF!=0,1,#REF!)*IF(#REF!=0,1,#REF!)</f>
        <v>#REF!</v>
      </c>
    </row>
    <row r="281" spans="1:116" x14ac:dyDescent="0.25">
      <c r="A281" s="34"/>
      <c r="B281" s="144" t="str">
        <f>'Pressupost Producció TV'!B281</f>
        <v>05.01.05.</v>
      </c>
      <c r="C281" s="142">
        <f>'Pressupost Producció TV'!C281</f>
        <v>0</v>
      </c>
      <c r="D281" s="150">
        <f>'Pressupost Producció TV'!D281</f>
        <v>0</v>
      </c>
      <c r="E281" s="239">
        <f>'Pressupost Producció TV'!N281</f>
        <v>0</v>
      </c>
      <c r="F281" s="254"/>
      <c r="G281" s="252">
        <f t="shared" si="19"/>
        <v>0</v>
      </c>
      <c r="DL281" s="39" t="e">
        <f>(IF(#REF!=0,1,#REF!)*IF(#REF!=0,1,#REF!)*#REF! )+#REF!*IF(#REF!=0,1,#REF!)*IF(#REF!=0,1,#REF!)</f>
        <v>#REF!</v>
      </c>
    </row>
    <row r="282" spans="1:116" x14ac:dyDescent="0.25">
      <c r="A282" s="34"/>
      <c r="B282" s="183" t="str">
        <f>'Pressupost Producció TV'!B11</f>
        <v>01.01.04.</v>
      </c>
      <c r="C282" s="142">
        <f>'Pressupost Producció TV'!C282</f>
        <v>0</v>
      </c>
      <c r="D282" s="159">
        <f>'Pressupost Producció TV'!D282</f>
        <v>0</v>
      </c>
      <c r="E282" s="239">
        <f>'Pressupost Producció TV'!N282</f>
        <v>0</v>
      </c>
      <c r="F282" s="255"/>
      <c r="G282" s="252">
        <f t="shared" si="19"/>
        <v>0</v>
      </c>
      <c r="DL282" s="39" t="e">
        <f>(IF(#REF!=0,1,#REF!)*IF(#REF!=0,1,#REF!)*#REF! )+#REF!*IF(#REF!=0,1,#REF!)*IF(#REF!=0,1,#REF!)</f>
        <v>#REF!</v>
      </c>
    </row>
    <row r="283" spans="1:116" x14ac:dyDescent="0.25">
      <c r="A283" s="34"/>
      <c r="B283" s="144" t="str">
        <f>'Pressupost Producció TV'!B283</f>
        <v>05.01.07.</v>
      </c>
      <c r="C283" s="142">
        <f>'Pressupost Producció TV'!C283</f>
        <v>0</v>
      </c>
      <c r="D283" s="150">
        <f>'Pressupost Producció TV'!D283</f>
        <v>0</v>
      </c>
      <c r="E283" s="239">
        <f>'Pressupost Producció TV'!N283</f>
        <v>0</v>
      </c>
      <c r="F283" s="254"/>
      <c r="G283" s="252">
        <f t="shared" si="19"/>
        <v>0</v>
      </c>
      <c r="DL283" s="39" t="e">
        <f>(IF(#REF!=0,1,#REF!)*IF(#REF!=0,1,#REF!)*#REF! )+#REF!*IF(#REF!=0,1,#REF!)*IF(#REF!=0,1,#REF!)</f>
        <v>#REF!</v>
      </c>
    </row>
    <row r="284" spans="1:116" x14ac:dyDescent="0.25">
      <c r="A284" s="34"/>
      <c r="B284" s="183" t="str">
        <f>'Pressupost Producció TV'!B284</f>
        <v>05.01.08.</v>
      </c>
      <c r="C284" s="142">
        <f>'Pressupost Producció TV'!C284</f>
        <v>0</v>
      </c>
      <c r="D284" s="159">
        <f>'Pressupost Producció TV'!D284</f>
        <v>0</v>
      </c>
      <c r="E284" s="239">
        <f>'Pressupost Producció TV'!N284</f>
        <v>0</v>
      </c>
      <c r="F284" s="255"/>
      <c r="G284" s="252">
        <f t="shared" si="19"/>
        <v>0</v>
      </c>
      <c r="DL284" s="39" t="e">
        <f>(IF(#REF!=0,1,#REF!)*IF(#REF!=0,1,#REF!)*#REF! )+#REF!*IF(#REF!=0,1,#REF!)*IF(#REF!=0,1,#REF!)</f>
        <v>#REF!</v>
      </c>
    </row>
    <row r="285" spans="1:116" ht="15.75" thickBot="1" x14ac:dyDescent="0.3">
      <c r="A285" s="34"/>
      <c r="B285" s="48"/>
      <c r="C285" s="133" t="str">
        <f>"TOTAL " &amp;" " &amp; B276 &amp; " " &amp; (C276)</f>
        <v>TOTAL  05.01. Tècnics d'imatge</v>
      </c>
      <c r="D285" s="134"/>
      <c r="E285" s="136">
        <f>'Pressupost Producció TV'!N285</f>
        <v>0</v>
      </c>
      <c r="F285" s="136">
        <f>SUM(F277:F284)</f>
        <v>0</v>
      </c>
      <c r="G285" s="136">
        <f>SUM(G277:G284)</f>
        <v>0</v>
      </c>
      <c r="DL285" s="40" t="e">
        <f>SUM(DL277:DL284)</f>
        <v>#REF!</v>
      </c>
    </row>
    <row r="286" spans="1:116" x14ac:dyDescent="0.25">
      <c r="A286" s="20"/>
      <c r="B286" s="42" t="s">
        <v>0</v>
      </c>
      <c r="C286" s="38"/>
      <c r="D286" s="42"/>
      <c r="E286" s="47"/>
      <c r="F286" s="20"/>
      <c r="G286" s="20"/>
      <c r="DL286" s="47"/>
    </row>
    <row r="287" spans="1:116" x14ac:dyDescent="0.25">
      <c r="A287" s="20"/>
      <c r="B287" s="41" t="str">
        <f>'Pressupost Producció TV'!B287</f>
        <v>05.02.</v>
      </c>
      <c r="C287" s="34" t="str">
        <f>'Pressupost Producció TV'!C287</f>
        <v>Electricistes i maquinistes</v>
      </c>
      <c r="D287" s="38"/>
      <c r="E287" s="42"/>
      <c r="F287" s="20"/>
      <c r="G287" s="20"/>
      <c r="DL287" s="42"/>
    </row>
    <row r="288" spans="1:116" ht="15.75" customHeight="1" x14ac:dyDescent="0.25">
      <c r="A288" s="34"/>
      <c r="B288" s="160" t="str">
        <f>'Pressupost Producció TV'!B288</f>
        <v>05.02.01.</v>
      </c>
      <c r="C288" s="241" t="str">
        <f>'Pressupost Producció TV'!C288</f>
        <v>Cap electricistes</v>
      </c>
      <c r="D288" s="166">
        <f>'Pressupost Producció TV'!D288</f>
        <v>0</v>
      </c>
      <c r="E288" s="239">
        <f>'Pressupost Producció TV'!N288</f>
        <v>0</v>
      </c>
      <c r="F288" s="254"/>
      <c r="G288" s="252">
        <f t="shared" ref="G288:G294" si="20">F288-E288</f>
        <v>0</v>
      </c>
      <c r="DL288" s="39" t="e">
        <f>(IF(#REF!=0,1,#REF!)*IF(#REF!=0,1,#REF!)*#REF! )+#REF!*IF(#REF!=0,1,#REF!)*IF(#REF!=0,1,#REF!)</f>
        <v>#REF!</v>
      </c>
    </row>
    <row r="289" spans="1:116" x14ac:dyDescent="0.25">
      <c r="B289" s="183" t="str">
        <f>'Pressupost Producció TV'!B289</f>
        <v>05.02.02.</v>
      </c>
      <c r="C289" s="184" t="str">
        <f>'Pressupost Producció TV'!C289</f>
        <v>Electricistes</v>
      </c>
      <c r="D289" s="159">
        <f>'Pressupost Producció TV'!D289</f>
        <v>0</v>
      </c>
      <c r="E289" s="239">
        <f>'Pressupost Producció TV'!N289</f>
        <v>0</v>
      </c>
      <c r="F289" s="255"/>
      <c r="G289" s="252">
        <f t="shared" si="20"/>
        <v>0</v>
      </c>
      <c r="DL289" s="39" t="e">
        <f>(IF(#REF!=0,1,#REF!)*IF(#REF!=0,1,#REF!)*#REF! )+#REF!*IF(#REF!=0,1,#REF!)*IF(#REF!=0,1,#REF!)</f>
        <v>#REF!</v>
      </c>
    </row>
    <row r="290" spans="1:116" x14ac:dyDescent="0.25">
      <c r="A290" s="34"/>
      <c r="B290" s="144" t="str">
        <f>'Pressupost Producció TV'!B290</f>
        <v>05.02.03.</v>
      </c>
      <c r="C290" s="145" t="str">
        <f>'Pressupost Producció TV'!C290</f>
        <v>Maquinistes</v>
      </c>
      <c r="D290" s="150">
        <f>'Pressupost Producció TV'!D290</f>
        <v>0</v>
      </c>
      <c r="E290" s="239">
        <f>'Pressupost Producció TV'!N290</f>
        <v>0</v>
      </c>
      <c r="F290" s="254"/>
      <c r="G290" s="252">
        <f t="shared" si="20"/>
        <v>0</v>
      </c>
      <c r="DL290" s="39" t="e">
        <f>(IF(#REF!=0,1,#REF!)*IF(#REF!=0,1,#REF!)*#REF! )+#REF!*IF(#REF!=0,1,#REF!)*IF(#REF!=0,1,#REF!)</f>
        <v>#REF!</v>
      </c>
    </row>
    <row r="291" spans="1:116" x14ac:dyDescent="0.25">
      <c r="A291" s="34"/>
      <c r="B291" s="183" t="str">
        <f>'Pressupost Producció TV'!B291</f>
        <v>05.02.04.</v>
      </c>
      <c r="C291" s="184" t="str">
        <f>'Pressupost Producció TV'!C291</f>
        <v>Ajudants</v>
      </c>
      <c r="D291" s="159">
        <f>'Pressupost Producció TV'!D291</f>
        <v>0</v>
      </c>
      <c r="E291" s="239">
        <f>'Pressupost Producció TV'!N291</f>
        <v>0</v>
      </c>
      <c r="F291" s="255"/>
      <c r="G291" s="252">
        <f t="shared" si="20"/>
        <v>0</v>
      </c>
      <c r="DL291" s="39" t="e">
        <f>(IF(#REF!=0,1,#REF!)*IF(#REF!=0,1,#REF!)*#REF! )+#REF!*IF(#REF!=0,1,#REF!)*IF(#REF!=0,1,#REF!)</f>
        <v>#REF!</v>
      </c>
    </row>
    <row r="292" spans="1:116" x14ac:dyDescent="0.25">
      <c r="A292" s="34"/>
      <c r="B292" s="144" t="str">
        <f>'Pressupost Producció TV'!B292</f>
        <v>05.02.05.</v>
      </c>
      <c r="C292" s="244">
        <f>'Pressupost Producció TV'!C292</f>
        <v>0</v>
      </c>
      <c r="D292" s="150">
        <f>'Pressupost Producció TV'!D292</f>
        <v>0</v>
      </c>
      <c r="E292" s="239">
        <f>'Pressupost Producció TV'!N292</f>
        <v>0</v>
      </c>
      <c r="F292" s="254"/>
      <c r="G292" s="252">
        <f t="shared" si="20"/>
        <v>0</v>
      </c>
      <c r="DL292" s="39" t="e">
        <f>(IF(#REF!=0,1,#REF!)*IF(#REF!=0,1,#REF!)*#REF! )+#REF!*IF(#REF!=0,1,#REF!)*IF(#REF!=0,1,#REF!)</f>
        <v>#REF!</v>
      </c>
    </row>
    <row r="293" spans="1:116" x14ac:dyDescent="0.25">
      <c r="A293" s="34"/>
      <c r="B293" s="183" t="str">
        <f>'Pressupost Producció TV'!B293</f>
        <v>05.02.06.</v>
      </c>
      <c r="C293" s="244">
        <f>'Pressupost Producció TV'!C293</f>
        <v>0</v>
      </c>
      <c r="D293" s="159">
        <f>'Pressupost Producció TV'!D293</f>
        <v>0</v>
      </c>
      <c r="E293" s="239">
        <f>'Pressupost Producció TV'!N293</f>
        <v>0</v>
      </c>
      <c r="F293" s="255"/>
      <c r="G293" s="252">
        <f t="shared" si="20"/>
        <v>0</v>
      </c>
      <c r="DL293" s="39" t="e">
        <f>(IF(#REF!=0,1,#REF!)*IF(#REF!=0,1,#REF!)*#REF! )+#REF!*IF(#REF!=0,1,#REF!)*IF(#REF!=0,1,#REF!)</f>
        <v>#REF!</v>
      </c>
    </row>
    <row r="294" spans="1:116" x14ac:dyDescent="0.25">
      <c r="A294" s="34"/>
      <c r="B294" s="144" t="str">
        <f>'Pressupost Producció TV'!B294</f>
        <v>05.02.07.</v>
      </c>
      <c r="C294" s="244">
        <f>'Pressupost Producció TV'!C294</f>
        <v>0</v>
      </c>
      <c r="D294" s="150">
        <f>'Pressupost Producció TV'!D294</f>
        <v>0</v>
      </c>
      <c r="E294" s="239">
        <f>'Pressupost Producció TV'!N294</f>
        <v>0</v>
      </c>
      <c r="F294" s="254"/>
      <c r="G294" s="252">
        <f t="shared" si="20"/>
        <v>0</v>
      </c>
      <c r="DL294" s="39" t="e">
        <f>(IF(#REF!=0,1,#REF!)*IF(#REF!=0,1,#REF!)*#REF! )+#REF!*IF(#REF!=0,1,#REF!)*IF(#REF!=0,1,#REF!)</f>
        <v>#REF!</v>
      </c>
    </row>
    <row r="295" spans="1:116" ht="15.75" thickBot="1" x14ac:dyDescent="0.3">
      <c r="A295" s="34"/>
      <c r="B295" s="49"/>
      <c r="C295" s="133" t="str">
        <f>"TOTAL " &amp;" " &amp; B287 &amp; " " &amp; (C287)</f>
        <v>TOTAL  05.02. Electricistes i maquinistes</v>
      </c>
      <c r="D295" s="134"/>
      <c r="E295" s="136">
        <f>'Pressupost Producció TV'!N295</f>
        <v>0</v>
      </c>
      <c r="F295" s="136">
        <f>SUM(F288:F294)</f>
        <v>0</v>
      </c>
      <c r="G295" s="136">
        <f>SUM(G288:G294)</f>
        <v>0</v>
      </c>
      <c r="DL295" s="40" t="e">
        <f>SUM(DL288:DL294)</f>
        <v>#REF!</v>
      </c>
    </row>
    <row r="296" spans="1:116" x14ac:dyDescent="0.25">
      <c r="A296" s="20"/>
      <c r="B296" s="42" t="s">
        <v>0</v>
      </c>
      <c r="C296" s="50"/>
      <c r="D296" s="42"/>
      <c r="E296" s="42"/>
      <c r="F296" s="20"/>
      <c r="G296" s="20"/>
      <c r="DL296" s="51"/>
    </row>
    <row r="297" spans="1:116" x14ac:dyDescent="0.25">
      <c r="A297" s="20"/>
      <c r="B297" s="41" t="str">
        <f>'Pressupost Producció TV'!B297</f>
        <v>05.03.</v>
      </c>
      <c r="C297" s="34" t="str">
        <f>'Pressupost Producció TV'!C297</f>
        <v>Segona unitat</v>
      </c>
      <c r="D297" s="38"/>
      <c r="E297" s="42"/>
      <c r="F297" s="20"/>
      <c r="G297" s="20"/>
      <c r="DL297" s="42"/>
    </row>
    <row r="298" spans="1:116" x14ac:dyDescent="0.25">
      <c r="A298" s="34"/>
      <c r="B298" s="160" t="str">
        <f>'Pressupost Producció TV'!B298</f>
        <v>05.03.01.</v>
      </c>
      <c r="C298" s="241" t="str">
        <f>'Pressupost Producció TV'!C298</f>
        <v>Director/a</v>
      </c>
      <c r="D298" s="166">
        <f>'Pressupost Producció TV'!D298</f>
        <v>0</v>
      </c>
      <c r="E298" s="239">
        <f>'Pressupost Producció TV'!N298</f>
        <v>0</v>
      </c>
      <c r="F298" s="254"/>
      <c r="G298" s="252">
        <f t="shared" ref="G298:G310" si="21">F298-E298</f>
        <v>0</v>
      </c>
      <c r="DL298" s="39" t="e">
        <f>(IF(#REF!=0,1,#REF!)*IF(#REF!=0,1,#REF!)*#REF! )+#REF!*IF(#REF!=0,1,#REF!)*IF(#REF!=0,1,#REF!)</f>
        <v>#REF!</v>
      </c>
    </row>
    <row r="299" spans="1:116" x14ac:dyDescent="0.25">
      <c r="B299" s="183" t="str">
        <f>'Pressupost Producció TV'!B299</f>
        <v>05.03.02.</v>
      </c>
      <c r="C299" s="184" t="str">
        <f>'Pressupost Producció TV'!C299</f>
        <v>Productor/a</v>
      </c>
      <c r="D299" s="159">
        <f>'Pressupost Producció TV'!D299</f>
        <v>0</v>
      </c>
      <c r="E299" s="239">
        <f>'Pressupost Producció TV'!N299</f>
        <v>0</v>
      </c>
      <c r="F299" s="255"/>
      <c r="G299" s="252">
        <f t="shared" si="21"/>
        <v>0</v>
      </c>
      <c r="DL299" s="39" t="e">
        <f>(IF(#REF!=0,1,#REF!)*IF(#REF!=0,1,#REF!)*#REF! )+#REF!*IF(#REF!=0,1,#REF!)*IF(#REF!=0,1,#REF!)</f>
        <v>#REF!</v>
      </c>
    </row>
    <row r="300" spans="1:116" x14ac:dyDescent="0.25">
      <c r="A300" s="34"/>
      <c r="B300" s="144" t="str">
        <f>'Pressupost Producció TV'!B300</f>
        <v>05.03.03.</v>
      </c>
      <c r="C300" s="145" t="str">
        <f>'Pressupost Producció TV'!C300</f>
        <v>Primer operador</v>
      </c>
      <c r="D300" s="150">
        <f>'Pressupost Producció TV'!D300</f>
        <v>0</v>
      </c>
      <c r="E300" s="239">
        <f>'Pressupost Producció TV'!N300</f>
        <v>0</v>
      </c>
      <c r="F300" s="254"/>
      <c r="G300" s="252">
        <f t="shared" si="21"/>
        <v>0</v>
      </c>
      <c r="DL300" s="39" t="e">
        <f>(IF(#REF!=0,1,#REF!)*IF(#REF!=0,1,#REF!)*#REF! )+#REF!*IF(#REF!=0,1,#REF!)*IF(#REF!=0,1,#REF!)</f>
        <v>#REF!</v>
      </c>
    </row>
    <row r="301" spans="1:116" x14ac:dyDescent="0.25">
      <c r="A301" s="34"/>
      <c r="B301" s="183" t="str">
        <f>'Pressupost Producció TV'!B301</f>
        <v>05.03.04.</v>
      </c>
      <c r="C301" s="184" t="str">
        <f>'Pressupost Producció TV'!C301</f>
        <v>Segón operador</v>
      </c>
      <c r="D301" s="159">
        <f>'Pressupost Producció TV'!D301</f>
        <v>0</v>
      </c>
      <c r="E301" s="239">
        <f>'Pressupost Producció TV'!N301</f>
        <v>0</v>
      </c>
      <c r="F301" s="255"/>
      <c r="G301" s="252">
        <f t="shared" si="21"/>
        <v>0</v>
      </c>
      <c r="DL301" s="39" t="e">
        <f>(IF(#REF!=0,1,#REF!)*IF(#REF!=0,1,#REF!)*#REF! )+#REF!*IF(#REF!=0,1,#REF!)*IF(#REF!=0,1,#REF!)</f>
        <v>#REF!</v>
      </c>
    </row>
    <row r="302" spans="1:116" x14ac:dyDescent="0.25">
      <c r="A302" s="34"/>
      <c r="B302" s="144" t="str">
        <f>'Pressupost Producció TV'!B302</f>
        <v>05.03.05.</v>
      </c>
      <c r="C302" s="145" t="str">
        <f>'Pressupost Producció TV'!C302</f>
        <v>Ajudant direcció</v>
      </c>
      <c r="D302" s="150">
        <f>'Pressupost Producció TV'!D302</f>
        <v>0</v>
      </c>
      <c r="E302" s="239">
        <f>'Pressupost Producció TV'!N302</f>
        <v>0</v>
      </c>
      <c r="F302" s="254"/>
      <c r="G302" s="252">
        <f t="shared" si="21"/>
        <v>0</v>
      </c>
      <c r="DL302" s="39" t="e">
        <f>(IF(#REF!=0,1,#REF!)*IF(#REF!=0,1,#REF!)*#REF! )+#REF!*IF(#REF!=0,1,#REF!)*IF(#REF!=0,1,#REF!)</f>
        <v>#REF!</v>
      </c>
    </row>
    <row r="303" spans="1:116" x14ac:dyDescent="0.25">
      <c r="A303" s="34"/>
      <c r="B303" s="183" t="str">
        <f>'Pressupost Producció TV'!B303</f>
        <v>05.03.06.</v>
      </c>
      <c r="C303" s="184" t="str">
        <f>'Pressupost Producció TV'!C303</f>
        <v>Ajudant producció</v>
      </c>
      <c r="D303" s="159">
        <f>'Pressupost Producció TV'!D303</f>
        <v>0</v>
      </c>
      <c r="E303" s="239">
        <f>'Pressupost Producció TV'!N303</f>
        <v>0</v>
      </c>
      <c r="F303" s="255"/>
      <c r="G303" s="252">
        <f t="shared" si="21"/>
        <v>0</v>
      </c>
      <c r="DL303" s="39" t="e">
        <f>(IF(#REF!=0,1,#REF!)*IF(#REF!=0,1,#REF!)*#REF! )+#REF!*IF(#REF!=0,1,#REF!)*IF(#REF!=0,1,#REF!)</f>
        <v>#REF!</v>
      </c>
    </row>
    <row r="304" spans="1:116" x14ac:dyDescent="0.25">
      <c r="A304" s="34"/>
      <c r="B304" s="144" t="str">
        <f>'Pressupost Producció TV'!B304</f>
        <v>05.03.07.</v>
      </c>
      <c r="C304" s="145" t="str">
        <f>'Pressupost Producció TV'!C304</f>
        <v>Ajudant càmera</v>
      </c>
      <c r="D304" s="150">
        <f>'Pressupost Producció TV'!D304</f>
        <v>0</v>
      </c>
      <c r="E304" s="239">
        <f>'Pressupost Producció TV'!N304</f>
        <v>0</v>
      </c>
      <c r="F304" s="254"/>
      <c r="G304" s="252">
        <f t="shared" si="21"/>
        <v>0</v>
      </c>
      <c r="DL304" s="39" t="e">
        <f>(IF(#REF!=0,1,#REF!)*IF(#REF!=0,1,#REF!)*#REF! )+#REF!*IF(#REF!=0,1,#REF!)*IF(#REF!=0,1,#REF!)</f>
        <v>#REF!</v>
      </c>
    </row>
    <row r="305" spans="1:116" x14ac:dyDescent="0.25">
      <c r="A305" s="34"/>
      <c r="B305" s="183" t="str">
        <f>'Pressupost Producció TV'!B305</f>
        <v>05.03.08.</v>
      </c>
      <c r="C305" s="244">
        <f>'Pressupost Producció TV'!C305</f>
        <v>0</v>
      </c>
      <c r="D305" s="159">
        <f>'Pressupost Producció TV'!D305</f>
        <v>0</v>
      </c>
      <c r="E305" s="239">
        <f>'Pressupost Producció TV'!N305</f>
        <v>0</v>
      </c>
      <c r="F305" s="255"/>
      <c r="G305" s="252">
        <f t="shared" si="21"/>
        <v>0</v>
      </c>
      <c r="DL305" s="39" t="e">
        <f>(IF(#REF!=0,1,#REF!)*IF(#REF!=0,1,#REF!)*#REF! )+#REF!*IF(#REF!=0,1,#REF!)*IF(#REF!=0,1,#REF!)</f>
        <v>#REF!</v>
      </c>
    </row>
    <row r="306" spans="1:116" x14ac:dyDescent="0.25">
      <c r="A306" s="34"/>
      <c r="B306" s="144" t="str">
        <f>'Pressupost Producció TV'!B306</f>
        <v>05.03.09.</v>
      </c>
      <c r="C306" s="244">
        <f>'Pressupost Producció TV'!C306</f>
        <v>0</v>
      </c>
      <c r="D306" s="150">
        <f>'Pressupost Producció TV'!D306</f>
        <v>0</v>
      </c>
      <c r="E306" s="239">
        <f>'Pressupost Producció TV'!N306</f>
        <v>0</v>
      </c>
      <c r="F306" s="254"/>
      <c r="G306" s="252">
        <f t="shared" si="21"/>
        <v>0</v>
      </c>
      <c r="DL306" s="39" t="e">
        <f>(IF(#REF!=0,1,#REF!)*IF(#REF!=0,1,#REF!)*#REF! )+#REF!*IF(#REF!=0,1,#REF!)*IF(#REF!=0,1,#REF!)</f>
        <v>#REF!</v>
      </c>
    </row>
    <row r="307" spans="1:116" x14ac:dyDescent="0.25">
      <c r="A307" s="34"/>
      <c r="B307" s="183" t="str">
        <f>'Pressupost Producció TV'!B307</f>
        <v>05.03.10.</v>
      </c>
      <c r="C307" s="244">
        <f>'Pressupost Producció TV'!C307</f>
        <v>0</v>
      </c>
      <c r="D307" s="159">
        <f>'Pressupost Producció TV'!D307</f>
        <v>0</v>
      </c>
      <c r="E307" s="239">
        <f>'Pressupost Producció TV'!N307</f>
        <v>0</v>
      </c>
      <c r="F307" s="255"/>
      <c r="G307" s="252">
        <f t="shared" si="21"/>
        <v>0</v>
      </c>
      <c r="DL307" s="39" t="e">
        <f>(IF(#REF!=0,1,#REF!)*IF(#REF!=0,1,#REF!)*#REF! )+#REF!*IF(#REF!=0,1,#REF!)*IF(#REF!=0,1,#REF!)</f>
        <v>#REF!</v>
      </c>
    </row>
    <row r="308" spans="1:116" x14ac:dyDescent="0.25">
      <c r="A308" s="34"/>
      <c r="B308" s="144" t="str">
        <f>'Pressupost Producció TV'!B308</f>
        <v>05.03.11.</v>
      </c>
      <c r="C308" s="244">
        <f>'Pressupost Producció TV'!C308</f>
        <v>0</v>
      </c>
      <c r="D308" s="150">
        <f>'Pressupost Producció TV'!D308</f>
        <v>0</v>
      </c>
      <c r="E308" s="239">
        <f>'Pressupost Producció TV'!N308</f>
        <v>0</v>
      </c>
      <c r="F308" s="254"/>
      <c r="G308" s="252">
        <f t="shared" si="21"/>
        <v>0</v>
      </c>
      <c r="DL308" s="39" t="e">
        <f>(IF(#REF!=0,1,#REF!)*IF(#REF!=0,1,#REF!)*#REF! )+#REF!*IF(#REF!=0,1,#REF!)*IF(#REF!=0,1,#REF!)</f>
        <v>#REF!</v>
      </c>
    </row>
    <row r="309" spans="1:116" x14ac:dyDescent="0.25">
      <c r="A309" s="34"/>
      <c r="B309" s="183" t="str">
        <f>'Pressupost Producció TV'!B309</f>
        <v>05.03.12.</v>
      </c>
      <c r="C309" s="244">
        <f>'Pressupost Producció TV'!C309</f>
        <v>0</v>
      </c>
      <c r="D309" s="159">
        <f>'Pressupost Producció TV'!D309</f>
        <v>0</v>
      </c>
      <c r="E309" s="239">
        <f>'Pressupost Producció TV'!N309</f>
        <v>0</v>
      </c>
      <c r="F309" s="255"/>
      <c r="G309" s="252">
        <f t="shared" si="21"/>
        <v>0</v>
      </c>
      <c r="DL309" s="39" t="e">
        <f>(IF(#REF!=0,1,#REF!)*IF(#REF!=0,1,#REF!)*#REF! )+#REF!*IF(#REF!=0,1,#REF!)*IF(#REF!=0,1,#REF!)</f>
        <v>#REF!</v>
      </c>
    </row>
    <row r="310" spans="1:116" x14ac:dyDescent="0.25">
      <c r="A310" s="34"/>
      <c r="B310" s="177" t="str">
        <f>'Pressupost Producció TV'!B310</f>
        <v>05.03.13.</v>
      </c>
      <c r="C310" s="244">
        <f>'Pressupost Producció TV'!C310</f>
        <v>0</v>
      </c>
      <c r="D310" s="182">
        <f>'Pressupost Producció TV'!D310</f>
        <v>0</v>
      </c>
      <c r="E310" s="239">
        <f>'Pressupost Producció TV'!N310</f>
        <v>0</v>
      </c>
      <c r="F310" s="254"/>
      <c r="G310" s="252">
        <f t="shared" si="21"/>
        <v>0</v>
      </c>
      <c r="DL310" s="39" t="e">
        <f>(IF(#REF!=0,1,#REF!)*IF(#REF!=0,1,#REF!)*#REF! )+#REF!*IF(#REF!=0,1,#REF!)*IF(#REF!=0,1,#REF!)</f>
        <v>#REF!</v>
      </c>
    </row>
    <row r="311" spans="1:116" ht="15.75" thickBot="1" x14ac:dyDescent="0.3">
      <c r="A311" s="34"/>
      <c r="B311" s="49"/>
      <c r="C311" s="133" t="str">
        <f>"TOTAL " &amp;" " &amp; B297 &amp; " " &amp; (C297)</f>
        <v>TOTAL  05.03. Segona unitat</v>
      </c>
      <c r="D311" s="134"/>
      <c r="E311" s="136">
        <f>'Pressupost Producció TV'!N311</f>
        <v>0</v>
      </c>
      <c r="F311" s="136">
        <f>SUM(F298:F310)</f>
        <v>0</v>
      </c>
      <c r="G311" s="136">
        <f>SUM(G298:G310)</f>
        <v>0</v>
      </c>
      <c r="DL311" s="40" t="e">
        <f>SUM(DL298:DL310)</f>
        <v>#REF!</v>
      </c>
    </row>
    <row r="312" spans="1:116" x14ac:dyDescent="0.25">
      <c r="A312" s="20"/>
      <c r="B312" s="42" t="s">
        <v>0</v>
      </c>
      <c r="C312" s="20"/>
      <c r="D312" s="20"/>
      <c r="E312" s="20"/>
      <c r="F312" s="20"/>
      <c r="G312" s="20"/>
      <c r="DL312" s="20"/>
    </row>
    <row r="313" spans="1:116" x14ac:dyDescent="0.25">
      <c r="A313" s="20"/>
      <c r="B313" s="41" t="str">
        <f>'Pressupost Producció TV'!B313</f>
        <v>05.04.</v>
      </c>
      <c r="C313" s="34" t="str">
        <f>'Pressupost Producció TV'!C313</f>
        <v>Personal UM / Plató</v>
      </c>
      <c r="D313" s="38"/>
      <c r="E313" s="42"/>
      <c r="F313" s="20"/>
      <c r="G313" s="20"/>
      <c r="DL313" s="42"/>
    </row>
    <row r="314" spans="1:116" x14ac:dyDescent="0.25">
      <c r="A314" s="34"/>
      <c r="B314" s="160" t="str">
        <f>'Pressupost Producció TV'!B314</f>
        <v>05.04.01.</v>
      </c>
      <c r="C314" s="241" t="str">
        <f>'Pressupost Producció TV'!C314</f>
        <v>Encarregat plató / UM</v>
      </c>
      <c r="D314" s="166">
        <f>'Pressupost Producció TV'!D314</f>
        <v>0</v>
      </c>
      <c r="E314" s="239">
        <f>'Pressupost Producció TV'!N314</f>
        <v>0</v>
      </c>
      <c r="F314" s="254"/>
      <c r="G314" s="252">
        <f t="shared" ref="G314:G321" si="22">F314-E314</f>
        <v>0</v>
      </c>
      <c r="DL314" s="39" t="e">
        <f>(IF(#REF!=0,1,#REF!)*IF(#REF!=0,1,#REF!)*#REF! )+#REF!*IF(#REF!=0,1,#REF!)*IF(#REF!=0,1,#REF!)</f>
        <v>#REF!</v>
      </c>
    </row>
    <row r="315" spans="1:116" x14ac:dyDescent="0.25">
      <c r="B315" s="183" t="str">
        <f>'Pressupost Producció TV'!B315</f>
        <v>05.04.02.</v>
      </c>
      <c r="C315" s="184" t="str">
        <f>'Pressupost Producció TV'!C315</f>
        <v>Cap tècnic</v>
      </c>
      <c r="D315" s="159">
        <f>'Pressupost Producció TV'!D315</f>
        <v>0</v>
      </c>
      <c r="E315" s="239">
        <f>'Pressupost Producció TV'!N315</f>
        <v>0</v>
      </c>
      <c r="F315" s="255"/>
      <c r="G315" s="252">
        <f t="shared" si="22"/>
        <v>0</v>
      </c>
      <c r="DL315" s="39" t="e">
        <f>(IF(#REF!=0,1,#REF!)*IF(#REF!=0,1,#REF!)*#REF! )+#REF!*IF(#REF!=0,1,#REF!)*IF(#REF!=0,1,#REF!)</f>
        <v>#REF!</v>
      </c>
    </row>
    <row r="316" spans="1:116" x14ac:dyDescent="0.25">
      <c r="A316" s="34"/>
      <c r="B316" s="144" t="str">
        <f>'Pressupost Producció TV'!B316</f>
        <v>05.04.03.</v>
      </c>
      <c r="C316" s="145" t="str">
        <f>'Pressupost Producció TV'!C316</f>
        <v>Auxiliars tècnics</v>
      </c>
      <c r="D316" s="150">
        <f>'Pressupost Producció TV'!D316</f>
        <v>0</v>
      </c>
      <c r="E316" s="239">
        <f>'Pressupost Producció TV'!N316</f>
        <v>0</v>
      </c>
      <c r="F316" s="254"/>
      <c r="G316" s="252">
        <f t="shared" si="22"/>
        <v>0</v>
      </c>
      <c r="DL316" s="39" t="e">
        <f>(IF(#REF!=0,1,#REF!)*IF(#REF!=0,1,#REF!)*#REF! )+#REF!*IF(#REF!=0,1,#REF!)*IF(#REF!=0,1,#REF!)</f>
        <v>#REF!</v>
      </c>
    </row>
    <row r="317" spans="1:116" x14ac:dyDescent="0.25">
      <c r="A317" s="34"/>
      <c r="B317" s="183" t="str">
        <f>'Pressupost Producció TV'!B317</f>
        <v>05.04.04.</v>
      </c>
      <c r="C317" s="184" t="str">
        <f>'Pressupost Producció TV'!C317</f>
        <v>Tècnic mescles</v>
      </c>
      <c r="D317" s="159">
        <f>'Pressupost Producció TV'!D317</f>
        <v>0</v>
      </c>
      <c r="E317" s="239">
        <f>'Pressupost Producció TV'!N317</f>
        <v>0</v>
      </c>
      <c r="F317" s="255"/>
      <c r="G317" s="252">
        <f t="shared" si="22"/>
        <v>0</v>
      </c>
      <c r="DL317" s="39" t="e">
        <f>(IF(#REF!=0,1,#REF!)*IF(#REF!=0,1,#REF!)*#REF! )+#REF!*IF(#REF!=0,1,#REF!)*IF(#REF!=0,1,#REF!)</f>
        <v>#REF!</v>
      </c>
    </row>
    <row r="318" spans="1:116" x14ac:dyDescent="0.25">
      <c r="A318" s="34"/>
      <c r="B318" s="144" t="str">
        <f>'Pressupost Producció TV'!B318</f>
        <v>05.04.05.</v>
      </c>
      <c r="C318" s="145" t="str">
        <f>'Pressupost Producció TV'!C318</f>
        <v>Tècnic VTR</v>
      </c>
      <c r="D318" s="150">
        <f>'Pressupost Producció TV'!D318</f>
        <v>0</v>
      </c>
      <c r="E318" s="239">
        <f>'Pressupost Producció TV'!N318</f>
        <v>0</v>
      </c>
      <c r="F318" s="254"/>
      <c r="G318" s="252">
        <f t="shared" si="22"/>
        <v>0</v>
      </c>
      <c r="DL318" s="39" t="e">
        <f>(IF(#REF!=0,1,#REF!)*IF(#REF!=0,1,#REF!)*#REF! )+#REF!*IF(#REF!=0,1,#REF!)*IF(#REF!=0,1,#REF!)</f>
        <v>#REF!</v>
      </c>
    </row>
    <row r="319" spans="1:116" x14ac:dyDescent="0.25">
      <c r="A319" s="34"/>
      <c r="B319" s="183" t="str">
        <f>'Pressupost Producció TV'!B319</f>
        <v>05.04.06.</v>
      </c>
      <c r="C319" s="184" t="str">
        <f>'Pressupost Producció TV'!C319</f>
        <v>Control càmeres</v>
      </c>
      <c r="D319" s="159">
        <f>'Pressupost Producció TV'!D319</f>
        <v>0</v>
      </c>
      <c r="E319" s="239">
        <f>'Pressupost Producció TV'!N319</f>
        <v>0</v>
      </c>
      <c r="F319" s="255"/>
      <c r="G319" s="252">
        <f t="shared" si="22"/>
        <v>0</v>
      </c>
      <c r="DL319" s="39" t="e">
        <f>(IF(#REF!=0,1,#REF!)*IF(#REF!=0,1,#REF!)*#REF! )+#REF!*IF(#REF!=0,1,#REF!)*IF(#REF!=0,1,#REF!)</f>
        <v>#REF!</v>
      </c>
    </row>
    <row r="320" spans="1:116" x14ac:dyDescent="0.25">
      <c r="A320" s="34"/>
      <c r="B320" s="144" t="str">
        <f>'Pressupost Producció TV'!B320</f>
        <v>05.04.07.</v>
      </c>
      <c r="C320" s="244">
        <f>'Pressupost Producció TV'!C320</f>
        <v>0</v>
      </c>
      <c r="D320" s="150">
        <f>'Pressupost Producció TV'!D320</f>
        <v>0</v>
      </c>
      <c r="E320" s="239">
        <f>'Pressupost Producció TV'!N320</f>
        <v>0</v>
      </c>
      <c r="F320" s="254"/>
      <c r="G320" s="252">
        <f t="shared" si="22"/>
        <v>0</v>
      </c>
      <c r="DL320" s="39" t="e">
        <f>(IF(#REF!=0,1,#REF!)*IF(#REF!=0,1,#REF!)*#REF! )+#REF!*IF(#REF!=0,1,#REF!)*IF(#REF!=0,1,#REF!)</f>
        <v>#REF!</v>
      </c>
    </row>
    <row r="321" spans="1:116" x14ac:dyDescent="0.25">
      <c r="A321" s="34"/>
      <c r="B321" s="183" t="str">
        <f>'Pressupost Producció TV'!B321</f>
        <v>05.04.08.</v>
      </c>
      <c r="C321" s="244">
        <f>'Pressupost Producció TV'!C321</f>
        <v>0</v>
      </c>
      <c r="D321" s="159">
        <f>'Pressupost Producció TV'!D321</f>
        <v>0</v>
      </c>
      <c r="E321" s="239">
        <f>'Pressupost Producció TV'!N321</f>
        <v>0</v>
      </c>
      <c r="F321" s="255"/>
      <c r="G321" s="252">
        <f t="shared" si="22"/>
        <v>0</v>
      </c>
      <c r="DL321" s="39" t="e">
        <f>(IF(#REF!=0,1,#REF!)*IF(#REF!=0,1,#REF!)*#REF! )+#REF!*IF(#REF!=0,1,#REF!)*IF(#REF!=0,1,#REF!)</f>
        <v>#REF!</v>
      </c>
    </row>
    <row r="322" spans="1:116" ht="15.75" thickBot="1" x14ac:dyDescent="0.3">
      <c r="A322" s="34"/>
      <c r="B322" s="49"/>
      <c r="C322" s="133" t="str">
        <f>"TOTAL " &amp;" " &amp; B313 &amp; " " &amp; (C313)</f>
        <v>TOTAL  05.04. Personal UM / Plató</v>
      </c>
      <c r="D322" s="134"/>
      <c r="E322" s="136">
        <f>'Pressupost Producció TV'!N322</f>
        <v>0</v>
      </c>
      <c r="F322" s="136">
        <f>SUM(F314:F321)</f>
        <v>0</v>
      </c>
      <c r="G322" s="136">
        <f>SUM(G314:G321)</f>
        <v>0</v>
      </c>
      <c r="DL322" s="40" t="e">
        <f>SUM(DL314:DL321)</f>
        <v>#REF!</v>
      </c>
    </row>
    <row r="323" spans="1:116" x14ac:dyDescent="0.25">
      <c r="A323" s="20"/>
      <c r="B323" s="49"/>
      <c r="C323" s="68" t="str">
        <f>"TOTAL" &amp; " " &amp;C274</f>
        <v>TOTAL CAPÍTOL 05.-Serveis tècnics / Explotació</v>
      </c>
      <c r="D323" s="69"/>
      <c r="E323" s="250">
        <f>'Pressupost Producció TV'!N323</f>
        <v>0</v>
      </c>
      <c r="F323" s="250">
        <f>F285+F295+F311+F322</f>
        <v>0</v>
      </c>
      <c r="G323" s="250">
        <f>G285+G295+G311+G322</f>
        <v>0</v>
      </c>
      <c r="DL323" s="44" t="e">
        <f>(DL285+DL295+DL311+DL322)</f>
        <v>#REF!</v>
      </c>
    </row>
    <row r="324" spans="1:116" x14ac:dyDescent="0.25">
      <c r="A324" s="20"/>
      <c r="E324" s="42"/>
      <c r="F324" s="20"/>
      <c r="G324" s="20"/>
    </row>
    <row r="325" spans="1:116" ht="18.75" x14ac:dyDescent="0.3">
      <c r="A325" s="20"/>
      <c r="B325" s="54"/>
      <c r="C325" s="45" t="str">
        <f>'Pressupost Producció TV'!C325</f>
        <v>CAPÍTOL 06.- Escenografia</v>
      </c>
      <c r="D325" s="46"/>
      <c r="E325" s="42"/>
      <c r="F325" s="20"/>
      <c r="G325" s="20"/>
      <c r="DL325" s="46"/>
    </row>
    <row r="326" spans="1:116" x14ac:dyDescent="0.25">
      <c r="A326" s="20"/>
      <c r="B326" s="42" t="s">
        <v>0</v>
      </c>
      <c r="C326" s="9"/>
      <c r="D326" s="46"/>
      <c r="E326" s="42"/>
      <c r="F326" s="20"/>
      <c r="G326" s="20"/>
      <c r="DL326" s="46"/>
    </row>
    <row r="327" spans="1:116" x14ac:dyDescent="0.25">
      <c r="A327" s="20"/>
      <c r="B327" s="41" t="str">
        <f>'Pressupost Producció TV'!B327</f>
        <v>06.01.</v>
      </c>
      <c r="C327" s="34" t="str">
        <f>'Pressupost Producció TV'!C327</f>
        <v>Decorats</v>
      </c>
      <c r="D327" s="46"/>
      <c r="E327" s="42"/>
      <c r="F327" s="20"/>
      <c r="G327" s="20"/>
      <c r="DL327" s="46"/>
    </row>
    <row r="328" spans="1:116" x14ac:dyDescent="0.25">
      <c r="A328" s="34"/>
      <c r="B328" s="160" t="str">
        <f>'Pressupost Producció TV'!B328</f>
        <v>06.01.01.</v>
      </c>
      <c r="C328" s="241" t="str">
        <f>'Pressupost Producció TV'!C328</f>
        <v xml:space="preserve">Construcció de decorats </v>
      </c>
      <c r="D328" s="166">
        <f>'Pressupost Producció TV'!D328</f>
        <v>0</v>
      </c>
      <c r="E328" s="239">
        <f>'Pressupost Producció TV'!N328</f>
        <v>0</v>
      </c>
      <c r="F328" s="254"/>
      <c r="G328" s="252">
        <f t="shared" ref="G328:G334" si="23">F328-E328</f>
        <v>0</v>
      </c>
      <c r="DL328" s="39" t="e">
        <f>(IF(#REF!=0,1,#REF!)*IF(#REF!=0,1,#REF!)*#REF! )+#REF!*IF(#REF!=0,1,#REF!)*IF(#REF!=0,1,#REF!)</f>
        <v>#REF!</v>
      </c>
    </row>
    <row r="329" spans="1:116" x14ac:dyDescent="0.25">
      <c r="B329" s="184" t="str">
        <f>'Pressupost Producció TV'!B329</f>
        <v>06.01.02.</v>
      </c>
      <c r="C329" s="184" t="str">
        <f>'Pressupost Producció TV'!C329</f>
        <v xml:space="preserve">Muntatge decorats </v>
      </c>
      <c r="D329" s="159">
        <f>'Pressupost Producció TV'!D329</f>
        <v>0</v>
      </c>
      <c r="E329" s="239">
        <f>'Pressupost Producció TV'!N329</f>
        <v>0</v>
      </c>
      <c r="F329" s="255"/>
      <c r="G329" s="252">
        <f t="shared" si="23"/>
        <v>0</v>
      </c>
      <c r="DL329" s="39" t="e">
        <f>(IF(#REF!=0,1,#REF!)*IF(#REF!=0,1,#REF!)*#REF! )+#REF!*IF(#REF!=0,1,#REF!)*IF(#REF!=0,1,#REF!)</f>
        <v>#REF!</v>
      </c>
    </row>
    <row r="330" spans="1:116" x14ac:dyDescent="0.25">
      <c r="A330" s="34"/>
      <c r="B330" s="145" t="str">
        <f>'Pressupost Producció TV'!B330</f>
        <v>06.01.03.</v>
      </c>
      <c r="C330" s="145" t="str">
        <f>'Pressupost Producció TV'!C330</f>
        <v xml:space="preserve">Lloguer decorats </v>
      </c>
      <c r="D330" s="150">
        <f>'Pressupost Producció TV'!D330</f>
        <v>0</v>
      </c>
      <c r="E330" s="239">
        <f>'Pressupost Producció TV'!N330</f>
        <v>0</v>
      </c>
      <c r="F330" s="254"/>
      <c r="G330" s="252">
        <f t="shared" si="23"/>
        <v>0</v>
      </c>
      <c r="DL330" s="39" t="e">
        <f>(IF(#REF!=0,1,#REF!)*IF(#REF!=0,1,#REF!)*#REF! )+#REF!*IF(#REF!=0,1,#REF!)*IF(#REF!=0,1,#REF!)</f>
        <v>#REF!</v>
      </c>
    </row>
    <row r="331" spans="1:116" x14ac:dyDescent="0.25">
      <c r="A331" s="34"/>
      <c r="B331" s="184" t="str">
        <f>'Pressupost Producció TV'!B331</f>
        <v>06.01.04.</v>
      </c>
      <c r="C331" s="184" t="str">
        <f>'Pressupost Producció TV'!C331</f>
        <v xml:space="preserve">Lloguer d' interiors naturals </v>
      </c>
      <c r="D331" s="159">
        <f>'Pressupost Producció TV'!D331</f>
        <v>0</v>
      </c>
      <c r="E331" s="239">
        <f>'Pressupost Producció TV'!N331</f>
        <v>0</v>
      </c>
      <c r="F331" s="255"/>
      <c r="G331" s="252">
        <f t="shared" si="23"/>
        <v>0</v>
      </c>
      <c r="DL331" s="39" t="e">
        <f>(IF(#REF!=0,1,#REF!)*IF(#REF!=0,1,#REF!)*#REF! )+#REF!*IF(#REF!=0,1,#REF!)*IF(#REF!=0,1,#REF!)</f>
        <v>#REF!</v>
      </c>
    </row>
    <row r="332" spans="1:116" x14ac:dyDescent="0.25">
      <c r="A332" s="34"/>
      <c r="B332" s="145" t="str">
        <f>'Pressupost Producció TV'!B332</f>
        <v>06.01.05.</v>
      </c>
      <c r="C332" s="145" t="str">
        <f>'Pressupost Producció TV'!C332</f>
        <v>Materials de construcció</v>
      </c>
      <c r="D332" s="150">
        <f>'Pressupost Producció TV'!D332</f>
        <v>0</v>
      </c>
      <c r="E332" s="239">
        <f>'Pressupost Producció TV'!N332</f>
        <v>0</v>
      </c>
      <c r="F332" s="254"/>
      <c r="G332" s="252">
        <f t="shared" si="23"/>
        <v>0</v>
      </c>
      <c r="DL332" s="39" t="e">
        <f>(IF(#REF!=0,1,#REF!)*IF(#REF!=0,1,#REF!)*#REF! )+#REF!*IF(#REF!=0,1,#REF!)*IF(#REF!=0,1,#REF!)</f>
        <v>#REF!</v>
      </c>
    </row>
    <row r="333" spans="1:116" x14ac:dyDescent="0.25">
      <c r="A333" s="34"/>
      <c r="B333" s="184" t="str">
        <f>'Pressupost Producció TV'!B333</f>
        <v>06.01.06.</v>
      </c>
      <c r="C333" s="240">
        <f>'Pressupost Producció TV'!C333</f>
        <v>0</v>
      </c>
      <c r="D333" s="159">
        <f>'Pressupost Producció TV'!D333</f>
        <v>0</v>
      </c>
      <c r="E333" s="239">
        <f>'Pressupost Producció TV'!N333</f>
        <v>0</v>
      </c>
      <c r="F333" s="255"/>
      <c r="G333" s="252">
        <f t="shared" si="23"/>
        <v>0</v>
      </c>
      <c r="DL333" s="39" t="e">
        <f>(IF(#REF!=0,1,#REF!)*IF(#REF!=0,1,#REF!)*#REF! )+#REF!*IF(#REF!=0,1,#REF!)*IF(#REF!=0,1,#REF!)</f>
        <v>#REF!</v>
      </c>
    </row>
    <row r="334" spans="1:116" x14ac:dyDescent="0.25">
      <c r="A334" s="34"/>
      <c r="B334" s="145" t="str">
        <f>'Pressupost Producció TV'!B334</f>
        <v>06.01.07.</v>
      </c>
      <c r="C334" s="245">
        <f>'Pressupost Producció TV'!C334</f>
        <v>0</v>
      </c>
      <c r="D334" s="150">
        <f>'Pressupost Producció TV'!D334</f>
        <v>0</v>
      </c>
      <c r="E334" s="239">
        <f>'Pressupost Producció TV'!N334</f>
        <v>0</v>
      </c>
      <c r="F334" s="254"/>
      <c r="G334" s="252">
        <f t="shared" si="23"/>
        <v>0</v>
      </c>
      <c r="DL334" s="39" t="e">
        <f>(IF(#REF!=0,1,#REF!)*IF(#REF!=0,1,#REF!)*#REF! )+#REF!*IF(#REF!=0,1,#REF!)*IF(#REF!=0,1,#REF!)</f>
        <v>#REF!</v>
      </c>
    </row>
    <row r="335" spans="1:116" ht="15.75" thickBot="1" x14ac:dyDescent="0.3">
      <c r="A335" s="34"/>
      <c r="B335" s="48"/>
      <c r="C335" s="133" t="str">
        <f>"TOTAL " &amp;" " &amp; B327 &amp; " " &amp; (C327)</f>
        <v>TOTAL  06.01. Decorats</v>
      </c>
      <c r="D335" s="134"/>
      <c r="E335" s="136">
        <f>'Pressupost Producció TV'!N335</f>
        <v>0</v>
      </c>
      <c r="F335" s="136">
        <f>SUM(F328:F334)</f>
        <v>0</v>
      </c>
      <c r="G335" s="136">
        <f>SUM(G328:G334)</f>
        <v>0</v>
      </c>
      <c r="DL335" s="40" t="e">
        <f>SUM(DL328:DL334)</f>
        <v>#REF!</v>
      </c>
    </row>
    <row r="336" spans="1:116" x14ac:dyDescent="0.25">
      <c r="A336" s="20"/>
      <c r="B336" s="42" t="s">
        <v>0</v>
      </c>
      <c r="C336" s="50"/>
      <c r="D336" s="42"/>
      <c r="E336" s="42"/>
      <c r="F336" s="20"/>
      <c r="G336" s="20"/>
      <c r="DL336" s="51"/>
    </row>
    <row r="337" spans="1:116" x14ac:dyDescent="0.25">
      <c r="A337" s="20"/>
      <c r="B337" s="41" t="str">
        <f>'Pressupost Producció TV'!B337</f>
        <v>06.02.</v>
      </c>
      <c r="C337" s="34" t="str">
        <f>'Pressupost Producció TV'!C337</f>
        <v>Ambientació</v>
      </c>
      <c r="D337" s="46"/>
      <c r="E337" s="42"/>
      <c r="F337" s="20"/>
      <c r="G337" s="20"/>
      <c r="DL337" s="46"/>
    </row>
    <row r="338" spans="1:116" x14ac:dyDescent="0.25">
      <c r="A338" s="34"/>
      <c r="B338" s="160" t="str">
        <f>'Pressupost Producció TV'!B338</f>
        <v>06.02.01.</v>
      </c>
      <c r="C338" s="241" t="str">
        <f>'Pressupost Producció TV'!C338</f>
        <v>Compra mobiliari i atrezzo</v>
      </c>
      <c r="D338" s="166">
        <f>'Pressupost Producció TV'!D338</f>
        <v>0</v>
      </c>
      <c r="E338" s="239">
        <f>'Pressupost Producció TV'!N338</f>
        <v>0</v>
      </c>
      <c r="F338" s="254"/>
      <c r="G338" s="252">
        <f t="shared" ref="G338:G344" si="24">F338-E338</f>
        <v>0</v>
      </c>
      <c r="DL338" s="39" t="e">
        <f>(IF(#REF!=0,1,#REF!)*IF(#REF!=0,1,#REF!)*#REF! )+#REF!*IF(#REF!=0,1,#REF!)*IF(#REF!=0,1,#REF!)</f>
        <v>#REF!</v>
      </c>
    </row>
    <row r="339" spans="1:116" x14ac:dyDescent="0.25">
      <c r="B339" s="184" t="str">
        <f>'Pressupost Producció TV'!B339</f>
        <v>06.02.02.</v>
      </c>
      <c r="C339" s="184" t="str">
        <f>'Pressupost Producció TV'!C339</f>
        <v>Lloguer mobiliari i atrezzo</v>
      </c>
      <c r="D339" s="159">
        <f>'Pressupost Producció TV'!D339</f>
        <v>0</v>
      </c>
      <c r="E339" s="239">
        <f>'Pressupost Producció TV'!N339</f>
        <v>0</v>
      </c>
      <c r="F339" s="255"/>
      <c r="G339" s="252">
        <f t="shared" si="24"/>
        <v>0</v>
      </c>
      <c r="DL339" s="39" t="e">
        <f>(IF(#REF!=0,1,#REF!)*IF(#REF!=0,1,#REF!)*#REF! )+#REF!*IF(#REF!=0,1,#REF!)*IF(#REF!=0,1,#REF!)</f>
        <v>#REF!</v>
      </c>
    </row>
    <row r="340" spans="1:116" x14ac:dyDescent="0.25">
      <c r="A340" s="34"/>
      <c r="B340" s="145" t="str">
        <f>'Pressupost Producció TV'!B340</f>
        <v>06.02.03.</v>
      </c>
      <c r="C340" s="145" t="str">
        <f>'Pressupost Producció TV'!C340</f>
        <v xml:space="preserve">Vehicles en escena </v>
      </c>
      <c r="D340" s="150">
        <f>'Pressupost Producció TV'!D340</f>
        <v>0</v>
      </c>
      <c r="E340" s="239">
        <f>'Pressupost Producció TV'!N340</f>
        <v>0</v>
      </c>
      <c r="F340" s="254"/>
      <c r="G340" s="252">
        <f t="shared" si="24"/>
        <v>0</v>
      </c>
      <c r="DL340" s="39" t="e">
        <f>(IF(#REF!=0,1,#REF!)*IF(#REF!=0,1,#REF!)*#REF! )+#REF!*IF(#REF!=0,1,#REF!)*IF(#REF!=0,1,#REF!)</f>
        <v>#REF!</v>
      </c>
    </row>
    <row r="341" spans="1:116" x14ac:dyDescent="0.25">
      <c r="A341" s="34"/>
      <c r="B341" s="184" t="str">
        <f>'Pressupost Producció TV'!B341</f>
        <v>06.02.04.</v>
      </c>
      <c r="C341" s="184" t="str">
        <f>'Pressupost Producció TV'!C341</f>
        <v>Material fungible</v>
      </c>
      <c r="D341" s="159">
        <f>'Pressupost Producció TV'!D341</f>
        <v>0</v>
      </c>
      <c r="E341" s="239">
        <f>'Pressupost Producció TV'!N341</f>
        <v>0</v>
      </c>
      <c r="F341" s="255"/>
      <c r="G341" s="252">
        <f t="shared" si="24"/>
        <v>0</v>
      </c>
      <c r="DL341" s="39" t="e">
        <f>(IF(#REF!=0,1,#REF!)*IF(#REF!=0,1,#REF!)*#REF! )+#REF!*IF(#REF!=0,1,#REF!)*IF(#REF!=0,1,#REF!)</f>
        <v>#REF!</v>
      </c>
    </row>
    <row r="342" spans="1:116" x14ac:dyDescent="0.25">
      <c r="A342" s="34"/>
      <c r="B342" s="145" t="str">
        <f>'Pressupost Producció TV'!B342</f>
        <v>06.02.05.</v>
      </c>
      <c r="C342" s="246">
        <f>'Pressupost Producció TV'!C342</f>
        <v>0</v>
      </c>
      <c r="D342" s="150">
        <f>'Pressupost Producció TV'!D342</f>
        <v>0</v>
      </c>
      <c r="E342" s="239">
        <f>'Pressupost Producció TV'!N342</f>
        <v>0</v>
      </c>
      <c r="F342" s="254"/>
      <c r="G342" s="252">
        <f t="shared" si="24"/>
        <v>0</v>
      </c>
      <c r="DL342" s="39" t="e">
        <f>(IF(#REF!=0,1,#REF!)*IF(#REF!=0,1,#REF!)*#REF! )+#REF!*IF(#REF!=0,1,#REF!)*IF(#REF!=0,1,#REF!)</f>
        <v>#REF!</v>
      </c>
    </row>
    <row r="343" spans="1:116" x14ac:dyDescent="0.25">
      <c r="A343" s="34"/>
      <c r="B343" s="184" t="str">
        <f>'Pressupost Producció TV'!B343</f>
        <v>06.02.06.</v>
      </c>
      <c r="C343" s="246">
        <f>'Pressupost Producció TV'!C343</f>
        <v>0</v>
      </c>
      <c r="D343" s="159">
        <f>'Pressupost Producció TV'!D343</f>
        <v>0</v>
      </c>
      <c r="E343" s="239">
        <f>'Pressupost Producció TV'!N343</f>
        <v>0</v>
      </c>
      <c r="F343" s="255"/>
      <c r="G343" s="252">
        <f t="shared" si="24"/>
        <v>0</v>
      </c>
      <c r="DL343" s="39" t="e">
        <f>(IF(#REF!=0,1,#REF!)*IF(#REF!=0,1,#REF!)*#REF! )+#REF!*IF(#REF!=0,1,#REF!)*IF(#REF!=0,1,#REF!)</f>
        <v>#REF!</v>
      </c>
    </row>
    <row r="344" spans="1:116" x14ac:dyDescent="0.25">
      <c r="A344" s="34"/>
      <c r="B344" s="195" t="str">
        <f>'Pressupost Producció TV'!B344</f>
        <v>06.02.07.</v>
      </c>
      <c r="C344" s="246">
        <f>'Pressupost Producció TV'!C344</f>
        <v>0</v>
      </c>
      <c r="D344" s="182">
        <f>'Pressupost Producció TV'!D344</f>
        <v>0</v>
      </c>
      <c r="E344" s="239">
        <f>'Pressupost Producció TV'!N344</f>
        <v>0</v>
      </c>
      <c r="F344" s="254"/>
      <c r="G344" s="252">
        <f t="shared" si="24"/>
        <v>0</v>
      </c>
      <c r="DL344" s="39" t="e">
        <f>(IF(#REF!=0,1,#REF!)*IF(#REF!=0,1,#REF!)*#REF! )+#REF!*IF(#REF!=0,1,#REF!)*IF(#REF!=0,1,#REF!)</f>
        <v>#REF!</v>
      </c>
    </row>
    <row r="345" spans="1:116" ht="15.75" thickBot="1" x14ac:dyDescent="0.3">
      <c r="A345" s="34"/>
      <c r="B345" s="48"/>
      <c r="C345" s="133" t="str">
        <f>"TOTAL " &amp;" " &amp; B337 &amp; " " &amp; (C337)</f>
        <v>TOTAL  06.02. Ambientació</v>
      </c>
      <c r="D345" s="134"/>
      <c r="E345" s="136">
        <f>'Pressupost Producció TV'!N345</f>
        <v>0</v>
      </c>
      <c r="F345" s="136">
        <f>SUM(F338:F344)</f>
        <v>0</v>
      </c>
      <c r="G345" s="136">
        <f>SUM(G338:G344)</f>
        <v>0</v>
      </c>
      <c r="DL345" s="40" t="e">
        <f>SUM(DL338:DL344)</f>
        <v>#REF!</v>
      </c>
    </row>
    <row r="346" spans="1:116" x14ac:dyDescent="0.25">
      <c r="A346" s="34"/>
      <c r="B346" s="42" t="s">
        <v>0</v>
      </c>
      <c r="C346" s="50"/>
      <c r="D346" s="42"/>
      <c r="E346" s="42"/>
      <c r="F346" s="20"/>
      <c r="G346" s="20"/>
      <c r="DL346" s="51"/>
    </row>
    <row r="347" spans="1:116" x14ac:dyDescent="0.25">
      <c r="A347" s="20"/>
      <c r="B347" s="41" t="str">
        <f>'Pressupost Producció TV'!B347</f>
        <v>06.03.</v>
      </c>
      <c r="C347" s="34" t="str">
        <f>'Pressupost Producció TV'!C347</f>
        <v>Vestuari</v>
      </c>
      <c r="D347" s="46"/>
      <c r="E347" s="42"/>
      <c r="F347" s="20"/>
      <c r="G347" s="20"/>
      <c r="DL347" s="46"/>
    </row>
    <row r="348" spans="1:116" x14ac:dyDescent="0.25">
      <c r="A348" s="34"/>
      <c r="B348" s="160" t="str">
        <f>'Pressupost Producció TV'!B348</f>
        <v>06.03.01.</v>
      </c>
      <c r="C348" s="241" t="str">
        <f>'Pressupost Producció TV'!C348</f>
        <v>Compra vestuari</v>
      </c>
      <c r="D348" s="166">
        <f>'Pressupost Producció TV'!D348</f>
        <v>0</v>
      </c>
      <c r="E348" s="239">
        <f>'Pressupost Producció TV'!N348</f>
        <v>0</v>
      </c>
      <c r="F348" s="254"/>
      <c r="G348" s="252">
        <f>F348-E348</f>
        <v>0</v>
      </c>
      <c r="DL348" s="39" t="e">
        <f>(IF(#REF!=0,1,#REF!)*IF(#REF!=0,1,#REF!)*#REF! )+#REF!*IF(#REF!=0,1,#REF!)*IF(#REF!=0,1,#REF!)</f>
        <v>#REF!</v>
      </c>
    </row>
    <row r="349" spans="1:116" x14ac:dyDescent="0.25">
      <c r="B349" s="184" t="str">
        <f>'Pressupost Producció TV'!B349</f>
        <v>06.03.02.</v>
      </c>
      <c r="C349" s="184" t="str">
        <f>'Pressupost Producció TV'!C349</f>
        <v xml:space="preserve">Lloguer vestuari </v>
      </c>
      <c r="D349" s="159">
        <f>'Pressupost Producció TV'!D349</f>
        <v>0</v>
      </c>
      <c r="E349" s="239">
        <f>'Pressupost Producció TV'!N349</f>
        <v>0</v>
      </c>
      <c r="F349" s="255"/>
      <c r="G349" s="252">
        <f>F349-E349</f>
        <v>0</v>
      </c>
      <c r="DL349" s="39" t="e">
        <f>(IF(#REF!=0,1,#REF!)*IF(#REF!=0,1,#REF!)*#REF! )+#REF!*IF(#REF!=0,1,#REF!)*IF(#REF!=0,1,#REF!)</f>
        <v>#REF!</v>
      </c>
    </row>
    <row r="350" spans="1:116" x14ac:dyDescent="0.25">
      <c r="A350" s="34"/>
      <c r="B350" s="145" t="str">
        <f>'Pressupost Producció TV'!B350</f>
        <v>06.03.03.</v>
      </c>
      <c r="C350" s="145" t="str">
        <f>'Pressupost Producció TV'!C350</f>
        <v>Bugaderia</v>
      </c>
      <c r="D350" s="150">
        <f>'Pressupost Producció TV'!D350</f>
        <v>0</v>
      </c>
      <c r="E350" s="239">
        <f>'Pressupost Producció TV'!N350</f>
        <v>0</v>
      </c>
      <c r="F350" s="254"/>
      <c r="G350" s="252">
        <f>F350-E350</f>
        <v>0</v>
      </c>
      <c r="DL350" s="39" t="e">
        <f>(IF(#REF!=0,1,#REF!)*IF(#REF!=0,1,#REF!)*#REF! )+#REF!*IF(#REF!=0,1,#REF!)*IF(#REF!=0,1,#REF!)</f>
        <v>#REF!</v>
      </c>
    </row>
    <row r="351" spans="1:116" x14ac:dyDescent="0.25">
      <c r="A351" s="34"/>
      <c r="B351" s="184" t="str">
        <f>'Pressupost Producció TV'!B351</f>
        <v>06.03.04.</v>
      </c>
      <c r="C351" s="240">
        <f>'Pressupost Producció TV'!C351</f>
        <v>0</v>
      </c>
      <c r="D351" s="159">
        <f>'Pressupost Producció TV'!D351</f>
        <v>0</v>
      </c>
      <c r="E351" s="239">
        <f>'Pressupost Producció TV'!N351</f>
        <v>0</v>
      </c>
      <c r="F351" s="255"/>
      <c r="G351" s="252">
        <f>F351-E351</f>
        <v>0</v>
      </c>
      <c r="DL351" s="39" t="e">
        <f>(IF(#REF!=0,1,#REF!)*IF(#REF!=0,1,#REF!)*#REF! )+#REF!*IF(#REF!=0,1,#REF!)*IF(#REF!=0,1,#REF!)</f>
        <v>#REF!</v>
      </c>
    </row>
    <row r="352" spans="1:116" x14ac:dyDescent="0.25">
      <c r="A352" s="34"/>
      <c r="B352" s="145" t="str">
        <f>'Pressupost Producció TV'!B352</f>
        <v>06.03.05.</v>
      </c>
      <c r="C352" s="246">
        <f>'Pressupost Producció TV'!C352</f>
        <v>0</v>
      </c>
      <c r="D352" s="150">
        <f>'Pressupost Producció TV'!D352</f>
        <v>0</v>
      </c>
      <c r="E352" s="239">
        <f>'Pressupost Producció TV'!N352</f>
        <v>0</v>
      </c>
      <c r="F352" s="254"/>
      <c r="G352" s="252">
        <f>F352-E352</f>
        <v>0</v>
      </c>
      <c r="DL352" s="39" t="e">
        <f>(IF(#REF!=0,1,#REF!)*IF(#REF!=0,1,#REF!)*#REF! )+#REF!*IF(#REF!=0,1,#REF!)*IF(#REF!=0,1,#REF!)</f>
        <v>#REF!</v>
      </c>
    </row>
    <row r="353" spans="1:116" ht="15.75" thickBot="1" x14ac:dyDescent="0.3">
      <c r="A353" s="34"/>
      <c r="B353" s="48"/>
      <c r="C353" s="133" t="str">
        <f>"TOTAL " &amp;" " &amp; B347 &amp; " " &amp; (C347)</f>
        <v>TOTAL  06.03. Vestuari</v>
      </c>
      <c r="D353" s="134"/>
      <c r="E353" s="136">
        <f>'Pressupost Producció TV'!N353</f>
        <v>0</v>
      </c>
      <c r="F353" s="136">
        <f>SUM(F348:F352)</f>
        <v>0</v>
      </c>
      <c r="G353" s="136">
        <f>SUM(G348:G352)</f>
        <v>0</v>
      </c>
      <c r="DL353" s="40" t="e">
        <f>SUM(DL348:DL352)</f>
        <v>#REF!</v>
      </c>
    </row>
    <row r="354" spans="1:116" x14ac:dyDescent="0.25">
      <c r="A354" s="34"/>
      <c r="B354" s="42" t="s">
        <v>0</v>
      </c>
      <c r="C354" s="50"/>
      <c r="D354" s="42"/>
      <c r="E354" s="42"/>
      <c r="F354" s="20"/>
      <c r="G354" s="20"/>
      <c r="DL354" s="51"/>
    </row>
    <row r="355" spans="1:116" x14ac:dyDescent="0.25">
      <c r="A355" s="20"/>
      <c r="B355" s="41" t="str">
        <f>'Pressupost Producció TV'!B355</f>
        <v>06.04.</v>
      </c>
      <c r="C355" s="34" t="str">
        <f>'Pressupost Producció TV'!C355</f>
        <v>Material de perruqueria i maquillatge</v>
      </c>
      <c r="D355" s="46"/>
      <c r="E355" s="42"/>
      <c r="F355" s="20"/>
      <c r="G355" s="20"/>
      <c r="DL355" s="46"/>
    </row>
    <row r="356" spans="1:116" x14ac:dyDescent="0.25">
      <c r="A356" s="34"/>
      <c r="B356" s="160" t="str">
        <f>'Pressupost Producció TV'!B356</f>
        <v>06.04.01.</v>
      </c>
      <c r="C356" s="241" t="str">
        <f>'Pressupost Producció TV'!C356</f>
        <v xml:space="preserve">Material perruqueria </v>
      </c>
      <c r="D356" s="166">
        <f>'Pressupost Producció TV'!D356</f>
        <v>0</v>
      </c>
      <c r="E356" s="239">
        <f>'Pressupost Producció TV'!N356</f>
        <v>0</v>
      </c>
      <c r="F356" s="254"/>
      <c r="G356" s="252">
        <f>F356-E356</f>
        <v>0</v>
      </c>
      <c r="DL356" s="39" t="e">
        <f>(IF(#REF!=0,1,#REF!)*IF(#REF!=0,1,#REF!)*#REF! )+#REF!*IF(#REF!=0,1,#REF!)*IF(#REF!=0,1,#REF!)</f>
        <v>#REF!</v>
      </c>
    </row>
    <row r="357" spans="1:116" x14ac:dyDescent="0.25">
      <c r="B357" s="184" t="str">
        <f>'Pressupost Producció TV'!B357</f>
        <v>06.04.02.</v>
      </c>
      <c r="C357" s="184" t="str">
        <f>'Pressupost Producció TV'!C357</f>
        <v xml:space="preserve">Material maquillatge </v>
      </c>
      <c r="D357" s="159">
        <f>'Pressupost Producció TV'!D357</f>
        <v>0</v>
      </c>
      <c r="E357" s="239">
        <f>'Pressupost Producció TV'!N357</f>
        <v>0</v>
      </c>
      <c r="F357" s="255"/>
      <c r="G357" s="252">
        <f>F357-E357</f>
        <v>0</v>
      </c>
      <c r="DL357" s="39" t="e">
        <f>(IF(#REF!=0,1,#REF!)*IF(#REF!=0,1,#REF!)*#REF! )+#REF!*IF(#REF!=0,1,#REF!)*IF(#REF!=0,1,#REF!)</f>
        <v>#REF!</v>
      </c>
    </row>
    <row r="358" spans="1:116" x14ac:dyDescent="0.25">
      <c r="A358" s="34"/>
      <c r="B358" s="145" t="str">
        <f>'Pressupost Producció TV'!B358</f>
        <v>06.04.03.</v>
      </c>
      <c r="C358" s="246">
        <f>'Pressupost Producció TV'!C358</f>
        <v>0</v>
      </c>
      <c r="D358" s="150">
        <f>'Pressupost Producció TV'!D358</f>
        <v>0</v>
      </c>
      <c r="E358" s="239">
        <f>'Pressupost Producció TV'!N358</f>
        <v>0</v>
      </c>
      <c r="F358" s="254"/>
      <c r="G358" s="252">
        <f>F358-E358</f>
        <v>0</v>
      </c>
      <c r="DL358" s="39" t="e">
        <f>(IF(#REF!=0,1,#REF!)*IF(#REF!=0,1,#REF!)*#REF! )+#REF!*IF(#REF!=0,1,#REF!)*IF(#REF!=0,1,#REF!)</f>
        <v>#REF!</v>
      </c>
    </row>
    <row r="359" spans="1:116" x14ac:dyDescent="0.25">
      <c r="A359" s="34"/>
      <c r="B359" s="184" t="str">
        <f>'Pressupost Producció TV'!B359</f>
        <v>06.04.04.</v>
      </c>
      <c r="C359" s="246">
        <f>'Pressupost Producció TV'!C359</f>
        <v>0</v>
      </c>
      <c r="D359" s="159">
        <f>'Pressupost Producció TV'!D359</f>
        <v>0</v>
      </c>
      <c r="E359" s="239">
        <f>'Pressupost Producció TV'!N359</f>
        <v>0</v>
      </c>
      <c r="F359" s="255"/>
      <c r="G359" s="252">
        <f>F359-E359</f>
        <v>0</v>
      </c>
      <c r="DL359" s="39" t="e">
        <f>(IF(#REF!=0,1,#REF!)*IF(#REF!=0,1,#REF!)*#REF! )+#REF!*IF(#REF!=0,1,#REF!)*IF(#REF!=0,1,#REF!)</f>
        <v>#REF!</v>
      </c>
    </row>
    <row r="360" spans="1:116" ht="15.75" thickBot="1" x14ac:dyDescent="0.3">
      <c r="A360" s="34"/>
      <c r="B360" s="49"/>
      <c r="C360" s="133" t="str">
        <f>"TOTAL " &amp;" " &amp; B355 &amp; " " &amp; (C355)</f>
        <v>TOTAL  06.04. Material de perruqueria i maquillatge</v>
      </c>
      <c r="D360" s="134"/>
      <c r="E360" s="136">
        <f>'Pressupost Producció TV'!N360</f>
        <v>0</v>
      </c>
      <c r="F360" s="136">
        <f>SUM(F356:F359)</f>
        <v>0</v>
      </c>
      <c r="G360" s="136">
        <f>SUM(G356:G359)</f>
        <v>0</v>
      </c>
      <c r="DL360" s="40" t="e">
        <f>SUM(DL356:DL359)</f>
        <v>#REF!</v>
      </c>
    </row>
    <row r="361" spans="1:116" x14ac:dyDescent="0.25">
      <c r="A361" s="34"/>
      <c r="B361" s="49"/>
      <c r="C361" s="68" t="str">
        <f>"TOTAL" &amp; " " &amp;C325</f>
        <v>TOTAL CAPÍTOL 06.- Escenografia</v>
      </c>
      <c r="D361" s="69"/>
      <c r="E361" s="250">
        <f>'Pressupost Producció TV'!N361</f>
        <v>0</v>
      </c>
      <c r="F361" s="250">
        <f>F335+F345+F353+F360</f>
        <v>0</v>
      </c>
      <c r="G361" s="250">
        <f>G335+G345+G353+G360</f>
        <v>0</v>
      </c>
      <c r="DL361" s="44" t="e">
        <f>(DL335+DL345+DL353+DL360)</f>
        <v>#REF!</v>
      </c>
    </row>
    <row r="362" spans="1:116" x14ac:dyDescent="0.25">
      <c r="A362" s="34"/>
      <c r="E362" s="42"/>
      <c r="F362" s="20"/>
      <c r="G362" s="20"/>
    </row>
    <row r="363" spans="1:116" ht="18.75" x14ac:dyDescent="0.3">
      <c r="A363" s="20"/>
      <c r="B363" s="55"/>
      <c r="C363" s="45" t="str">
        <f>'Pressupost Producció TV'!C363</f>
        <v>CAPÍTOL 07.- Estudis rodatge/sonorització</v>
      </c>
      <c r="D363" s="46"/>
      <c r="E363" s="42"/>
      <c r="F363" s="20"/>
      <c r="G363" s="20"/>
    </row>
    <row r="364" spans="1:116" x14ac:dyDescent="0.25">
      <c r="A364" s="20"/>
      <c r="B364" s="42" t="s">
        <v>0</v>
      </c>
      <c r="C364" s="53"/>
      <c r="E364" s="42"/>
      <c r="F364" s="20"/>
      <c r="G364" s="20"/>
    </row>
    <row r="365" spans="1:116" x14ac:dyDescent="0.25">
      <c r="A365" s="20"/>
      <c r="B365" s="41" t="str">
        <f>'Pressupost Producció TV'!B365</f>
        <v>07.01.</v>
      </c>
      <c r="C365" s="34" t="str">
        <f>'Pressupost Producció TV'!C365</f>
        <v>Platós</v>
      </c>
      <c r="E365" s="42"/>
      <c r="F365" s="20"/>
      <c r="G365" s="20"/>
    </row>
    <row r="366" spans="1:116" x14ac:dyDescent="0.25">
      <c r="A366" s="34"/>
      <c r="B366" s="160" t="str">
        <f>'Pressupost Producció TV'!B366</f>
        <v>07.01.01.</v>
      </c>
      <c r="C366" s="241" t="str">
        <f>'Pressupost Producció TV'!C366</f>
        <v>Lloguer de platós</v>
      </c>
      <c r="D366" s="166">
        <f>'Pressupost Producció TV'!D366</f>
        <v>0</v>
      </c>
      <c r="E366" s="239">
        <f>'Pressupost Producció TV'!N366</f>
        <v>0</v>
      </c>
      <c r="F366" s="254"/>
      <c r="G366" s="252">
        <f t="shared" ref="G366:G372" si="25">F366-E366</f>
        <v>0</v>
      </c>
      <c r="DL366" s="39" t="e">
        <f>(IF(#REF!=0,1,#REF!)*IF(#REF!=0,1,#REF!)*#REF! )+#REF!*IF(#REF!=0,1,#REF!)*IF(#REF!=0,1,#REF!)</f>
        <v>#REF!</v>
      </c>
    </row>
    <row r="367" spans="1:116" x14ac:dyDescent="0.25">
      <c r="B367" s="198" t="str">
        <f>'Pressupost Producció TV'!B367</f>
        <v>07.01.02.</v>
      </c>
      <c r="C367" s="198" t="str">
        <f>'Pressupost Producció TV'!C367</f>
        <v>Rodatge en exteriors</v>
      </c>
      <c r="D367" s="159">
        <f>'Pressupost Producció TV'!D367</f>
        <v>0</v>
      </c>
      <c r="E367" s="239">
        <f>'Pressupost Producció TV'!N367</f>
        <v>0</v>
      </c>
      <c r="F367" s="255"/>
      <c r="G367" s="252">
        <f t="shared" si="25"/>
        <v>0</v>
      </c>
      <c r="DL367" s="39" t="e">
        <f>(IF(#REF!=0,1,#REF!)*IF(#REF!=0,1,#REF!)*#REF! )+#REF!*IF(#REF!=0,1,#REF!)*IF(#REF!=0,1,#REF!)</f>
        <v>#REF!</v>
      </c>
    </row>
    <row r="368" spans="1:116" x14ac:dyDescent="0.25">
      <c r="A368" s="34"/>
      <c r="B368" s="145" t="str">
        <f>'Pressupost Producció TV'!B368</f>
        <v>07.01.03.</v>
      </c>
      <c r="C368" s="145" t="str">
        <f>'Pressupost Producció TV'!C368</f>
        <v xml:space="preserve">Flux elèctric de l'estudi </v>
      </c>
      <c r="D368" s="150">
        <f>'Pressupost Producció TV'!D368</f>
        <v>0</v>
      </c>
      <c r="E368" s="239">
        <f>'Pressupost Producció TV'!N368</f>
        <v>0</v>
      </c>
      <c r="F368" s="254"/>
      <c r="G368" s="252">
        <f t="shared" si="25"/>
        <v>0</v>
      </c>
      <c r="DL368" s="39" t="e">
        <f>(IF(#REF!=0,1,#REF!)*IF(#REF!=0,1,#REF!)*#REF! )+#REF!*IF(#REF!=0,1,#REF!)*IF(#REF!=0,1,#REF!)</f>
        <v>#REF!</v>
      </c>
    </row>
    <row r="369" spans="1:116" x14ac:dyDescent="0.25">
      <c r="A369" s="34"/>
      <c r="B369" s="198" t="str">
        <f>'Pressupost Producció TV'!B369</f>
        <v>07.01.04.</v>
      </c>
      <c r="C369" s="198" t="str">
        <f>'Pressupost Producció TV'!C369</f>
        <v>Lloguer unitats mòbils</v>
      </c>
      <c r="D369" s="159">
        <f>'Pressupost Producció TV'!D369</f>
        <v>0</v>
      </c>
      <c r="E369" s="239">
        <f>'Pressupost Producció TV'!N369</f>
        <v>0</v>
      </c>
      <c r="F369" s="255"/>
      <c r="G369" s="252">
        <f t="shared" si="25"/>
        <v>0</v>
      </c>
      <c r="DL369" s="39" t="e">
        <f>(IF(#REF!=0,1,#REF!)*IF(#REF!=0,1,#REF!)*#REF! )+#REF!*IF(#REF!=0,1,#REF!)*IF(#REF!=0,1,#REF!)</f>
        <v>#REF!</v>
      </c>
    </row>
    <row r="370" spans="1:116" x14ac:dyDescent="0.25">
      <c r="A370" s="34"/>
      <c r="B370" s="145" t="str">
        <f>'Pressupost Producció TV'!B370</f>
        <v>07.01.05.</v>
      </c>
      <c r="C370" s="145" t="str">
        <f>'Pressupost Producció TV'!C370</f>
        <v xml:space="preserve">Instal·lacions complementàries </v>
      </c>
      <c r="D370" s="150">
        <f>'Pressupost Producció TV'!D370</f>
        <v>0</v>
      </c>
      <c r="E370" s="239">
        <f>'Pressupost Producció TV'!N370</f>
        <v>0</v>
      </c>
      <c r="F370" s="254"/>
      <c r="G370" s="252">
        <f t="shared" si="25"/>
        <v>0</v>
      </c>
      <c r="DL370" s="39" t="e">
        <f>(IF(#REF!=0,1,#REF!)*IF(#REF!=0,1,#REF!)*#REF! )+#REF!*IF(#REF!=0,1,#REF!)*IF(#REF!=0,1,#REF!)</f>
        <v>#REF!</v>
      </c>
    </row>
    <row r="371" spans="1:116" x14ac:dyDescent="0.25">
      <c r="A371" s="34"/>
      <c r="B371" s="198" t="str">
        <f>'Pressupost Producció TV'!B371</f>
        <v>07.01.06.</v>
      </c>
      <c r="C371" s="247">
        <f>'Pressupost Producció TV'!C371</f>
        <v>0</v>
      </c>
      <c r="D371" s="159">
        <f>'Pressupost Producció TV'!D371</f>
        <v>0</v>
      </c>
      <c r="E371" s="239">
        <f>'Pressupost Producció TV'!N371</f>
        <v>0</v>
      </c>
      <c r="F371" s="255"/>
      <c r="G371" s="252">
        <f t="shared" si="25"/>
        <v>0</v>
      </c>
      <c r="DL371" s="39" t="e">
        <f>(IF(#REF!=0,1,#REF!)*IF(#REF!=0,1,#REF!)*#REF! )+#REF!*IF(#REF!=0,1,#REF!)*IF(#REF!=0,1,#REF!)</f>
        <v>#REF!</v>
      </c>
    </row>
    <row r="372" spans="1:116" x14ac:dyDescent="0.25">
      <c r="A372" s="34"/>
      <c r="B372" s="145" t="str">
        <f>'Pressupost Producció TV'!B372</f>
        <v>07.01.07.</v>
      </c>
      <c r="C372" s="247">
        <f>'Pressupost Producció TV'!C372</f>
        <v>0</v>
      </c>
      <c r="D372" s="150">
        <f>'Pressupost Producció TV'!D372</f>
        <v>0</v>
      </c>
      <c r="E372" s="239">
        <f>'Pressupost Producció TV'!N372</f>
        <v>0</v>
      </c>
      <c r="F372" s="254"/>
      <c r="G372" s="252">
        <f t="shared" si="25"/>
        <v>0</v>
      </c>
      <c r="DL372" s="39" t="e">
        <f>(IF(#REF!=0,1,#REF!)*IF(#REF!=0,1,#REF!)*#REF! )+#REF!*IF(#REF!=0,1,#REF!)*IF(#REF!=0,1,#REF!)</f>
        <v>#REF!</v>
      </c>
    </row>
    <row r="373" spans="1:116" ht="15.75" thickBot="1" x14ac:dyDescent="0.3">
      <c r="A373" s="34"/>
      <c r="B373" s="48"/>
      <c r="C373" s="133" t="str">
        <f>"TOTAL " &amp;" " &amp; B365 &amp; " " &amp; (C365)</f>
        <v>TOTAL  07.01. Platós</v>
      </c>
      <c r="D373" s="134"/>
      <c r="E373" s="136">
        <f>'Pressupost Producció TV'!N373</f>
        <v>0</v>
      </c>
      <c r="F373" s="136">
        <f>SUM(F366:F372)</f>
        <v>0</v>
      </c>
      <c r="G373" s="136">
        <f>SUM(G366:G372)</f>
        <v>0</v>
      </c>
      <c r="DL373" s="40" t="e">
        <f>SUM(DL366:DL372)</f>
        <v>#REF!</v>
      </c>
    </row>
    <row r="374" spans="1:116" x14ac:dyDescent="0.25">
      <c r="A374" s="20"/>
      <c r="B374" s="42" t="s">
        <v>0</v>
      </c>
      <c r="C374" s="50"/>
      <c r="D374" s="42"/>
      <c r="E374" s="42"/>
      <c r="F374" s="20"/>
      <c r="G374" s="20"/>
      <c r="DL374" s="51"/>
    </row>
    <row r="375" spans="1:116" x14ac:dyDescent="0.25">
      <c r="A375" s="20"/>
      <c r="B375" s="41" t="str">
        <f>'Pressupost Producció TV'!B375</f>
        <v>07.02.</v>
      </c>
      <c r="C375" s="34" t="str">
        <f>'Pressupost Producció TV'!C375</f>
        <v>Muntatge i sonorització</v>
      </c>
      <c r="E375" s="42"/>
      <c r="F375" s="20"/>
      <c r="G375" s="20"/>
    </row>
    <row r="376" spans="1:116" x14ac:dyDescent="0.25">
      <c r="A376" s="34"/>
      <c r="B376" s="160" t="str">
        <f>'Pressupost Producció TV'!B376</f>
        <v>07.02.01.</v>
      </c>
      <c r="C376" s="241" t="str">
        <f>'Pressupost Producció TV'!C376</f>
        <v xml:space="preserve">Sala de muntatge </v>
      </c>
      <c r="D376" s="166">
        <f>'Pressupost Producció TV'!D376</f>
        <v>0</v>
      </c>
      <c r="E376" s="239">
        <f>'Pressupost Producció TV'!N376</f>
        <v>0</v>
      </c>
      <c r="F376" s="254"/>
      <c r="G376" s="252">
        <f t="shared" ref="G376:G382" si="26">F376-E376</f>
        <v>0</v>
      </c>
      <c r="DL376" s="39" t="e">
        <f>(IF(#REF!=0,1,#REF!)*IF(#REF!=0,1,#REF!)*#REF! )+#REF!*IF(#REF!=0,1,#REF!)*IF(#REF!=0,1,#REF!)</f>
        <v>#REF!</v>
      </c>
    </row>
    <row r="377" spans="1:116" x14ac:dyDescent="0.25">
      <c r="B377" s="198" t="str">
        <f>'Pressupost Producció TV'!B377</f>
        <v>07.02.02.</v>
      </c>
      <c r="C377" s="198" t="str">
        <f>'Pressupost Producció TV'!C377</f>
        <v>Sala de doblatge / cabina</v>
      </c>
      <c r="D377" s="159">
        <f>'Pressupost Producció TV'!D377</f>
        <v>0</v>
      </c>
      <c r="E377" s="239">
        <f>'Pressupost Producció TV'!N377</f>
        <v>0</v>
      </c>
      <c r="F377" s="255"/>
      <c r="G377" s="252">
        <f t="shared" si="26"/>
        <v>0</v>
      </c>
      <c r="DL377" s="39" t="e">
        <f>(IF(#REF!=0,1,#REF!)*IF(#REF!=0,1,#REF!)*#REF! )+#REF!*IF(#REF!=0,1,#REF!)*IF(#REF!=0,1,#REF!)</f>
        <v>#REF!</v>
      </c>
    </row>
    <row r="378" spans="1:116" x14ac:dyDescent="0.25">
      <c r="A378" s="34"/>
      <c r="B378" s="145" t="str">
        <f>'Pressupost Producció TV'!B378</f>
        <v>07.02.03.</v>
      </c>
      <c r="C378" s="145" t="str">
        <f>'Pressupost Producció TV'!C378</f>
        <v>Sala de post-producció àudio</v>
      </c>
      <c r="D378" s="150">
        <f>'Pressupost Producció TV'!D378</f>
        <v>0</v>
      </c>
      <c r="E378" s="239">
        <f>'Pressupost Producció TV'!N378</f>
        <v>0</v>
      </c>
      <c r="F378" s="254"/>
      <c r="G378" s="252">
        <f t="shared" si="26"/>
        <v>0</v>
      </c>
      <c r="DL378" s="39" t="e">
        <f>(IF(#REF!=0,1,#REF!)*IF(#REF!=0,1,#REF!)*#REF! )+#REF!*IF(#REF!=0,1,#REF!)*IF(#REF!=0,1,#REF!)</f>
        <v>#REF!</v>
      </c>
    </row>
    <row r="379" spans="1:116" x14ac:dyDescent="0.25">
      <c r="A379" s="34"/>
      <c r="B379" s="198" t="str">
        <f>'Pressupost Producció TV'!B379</f>
        <v>07.02.04.</v>
      </c>
      <c r="C379" s="198" t="str">
        <f>'Pressupost Producció TV'!C379</f>
        <v>Sala etalonatge</v>
      </c>
      <c r="D379" s="159">
        <f>'Pressupost Producció TV'!D379</f>
        <v>0</v>
      </c>
      <c r="E379" s="239">
        <f>'Pressupost Producció TV'!N379</f>
        <v>0</v>
      </c>
      <c r="F379" s="255"/>
      <c r="G379" s="252">
        <f t="shared" si="26"/>
        <v>0</v>
      </c>
      <c r="DL379" s="39" t="e">
        <f>(IF(#REF!=0,1,#REF!)*IF(#REF!=0,1,#REF!)*#REF! )+#REF!*IF(#REF!=0,1,#REF!)*IF(#REF!=0,1,#REF!)</f>
        <v>#REF!</v>
      </c>
    </row>
    <row r="380" spans="1:116" x14ac:dyDescent="0.25">
      <c r="A380" s="34"/>
      <c r="B380" s="145" t="str">
        <f>'Pressupost Producció TV'!B380</f>
        <v>07.02.05.</v>
      </c>
      <c r="C380" s="247">
        <f>'Pressupost Producció TV'!C380</f>
        <v>0</v>
      </c>
      <c r="D380" s="150">
        <f>'Pressupost Producció TV'!D380</f>
        <v>0</v>
      </c>
      <c r="E380" s="239">
        <f>'Pressupost Producció TV'!N380</f>
        <v>0</v>
      </c>
      <c r="F380" s="254"/>
      <c r="G380" s="252">
        <f t="shared" si="26"/>
        <v>0</v>
      </c>
      <c r="DL380" s="39" t="e">
        <f>(IF(#REF!=0,1,#REF!)*IF(#REF!=0,1,#REF!)*#REF! )+#REF!*IF(#REF!=0,1,#REF!)*IF(#REF!=0,1,#REF!)</f>
        <v>#REF!</v>
      </c>
    </row>
    <row r="381" spans="1:116" x14ac:dyDescent="0.25">
      <c r="A381" s="34"/>
      <c r="B381" s="198" t="str">
        <f>'Pressupost Producció TV'!B381</f>
        <v>07.02.06.</v>
      </c>
      <c r="C381" s="247">
        <f>'Pressupost Producció TV'!C381</f>
        <v>0</v>
      </c>
      <c r="D381" s="159">
        <f>'Pressupost Producció TV'!D381</f>
        <v>0</v>
      </c>
      <c r="E381" s="239">
        <f>'Pressupost Producció TV'!N381</f>
        <v>0</v>
      </c>
      <c r="F381" s="255"/>
      <c r="G381" s="252">
        <f t="shared" si="26"/>
        <v>0</v>
      </c>
      <c r="DL381" s="39" t="e">
        <f>(IF(#REF!=0,1,#REF!)*IF(#REF!=0,1,#REF!)*#REF! )+#REF!*IF(#REF!=0,1,#REF!)*IF(#REF!=0,1,#REF!)</f>
        <v>#REF!</v>
      </c>
    </row>
    <row r="382" spans="1:116" x14ac:dyDescent="0.25">
      <c r="A382" s="34"/>
      <c r="B382" s="195" t="str">
        <f>'Pressupost Producció TV'!B382</f>
        <v>07.02.07.</v>
      </c>
      <c r="C382" s="247">
        <f>'Pressupost Producció TV'!C382</f>
        <v>0</v>
      </c>
      <c r="D382" s="182">
        <f>'Pressupost Producció TV'!D382</f>
        <v>0</v>
      </c>
      <c r="E382" s="239">
        <f>'Pressupost Producció TV'!N382</f>
        <v>0</v>
      </c>
      <c r="F382" s="254"/>
      <c r="G382" s="252">
        <f t="shared" si="26"/>
        <v>0</v>
      </c>
      <c r="DL382" s="39" t="e">
        <f>(IF(#REF!=0,1,#REF!)*IF(#REF!=0,1,#REF!)*#REF! )+#REF!*IF(#REF!=0,1,#REF!)*IF(#REF!=0,1,#REF!)</f>
        <v>#REF!</v>
      </c>
    </row>
    <row r="383" spans="1:116" ht="15.75" thickBot="1" x14ac:dyDescent="0.3">
      <c r="A383" s="34"/>
      <c r="B383" s="48"/>
      <c r="C383" s="133" t="str">
        <f>"TOTAL " &amp;" " &amp; B375 &amp; " " &amp; (C375)</f>
        <v>TOTAL  07.02. Muntatge i sonorització</v>
      </c>
      <c r="D383" s="134"/>
      <c r="E383" s="136">
        <f>'Pressupost Producció TV'!N383</f>
        <v>0</v>
      </c>
      <c r="F383" s="136">
        <f>SUM(F376:F382)</f>
        <v>0</v>
      </c>
      <c r="G383" s="136">
        <f>SUM(G376:G382)</f>
        <v>0</v>
      </c>
      <c r="DL383" s="40" t="e">
        <f>SUM(DL376:DL382)</f>
        <v>#REF!</v>
      </c>
    </row>
    <row r="384" spans="1:116" x14ac:dyDescent="0.25">
      <c r="A384" s="20"/>
      <c r="B384" s="49"/>
      <c r="C384" s="68" t="str">
        <f>"TOTAL" &amp; " " &amp;C363</f>
        <v>TOTAL CAPÍTOL 07.- Estudis rodatge/sonorització</v>
      </c>
      <c r="D384" s="69"/>
      <c r="E384" s="250">
        <f>'Pressupost Producció TV'!N384</f>
        <v>0</v>
      </c>
      <c r="F384" s="250">
        <f>F373+F383</f>
        <v>0</v>
      </c>
      <c r="G384" s="250">
        <f>G373+G383</f>
        <v>0</v>
      </c>
      <c r="DL384" s="44" t="e">
        <f>(DL373+DL383)</f>
        <v>#REF!</v>
      </c>
    </row>
    <row r="385" spans="1:116" x14ac:dyDescent="0.25">
      <c r="A385" s="34"/>
      <c r="E385" s="42"/>
      <c r="F385" s="20"/>
      <c r="G385" s="20"/>
    </row>
    <row r="386" spans="1:116" ht="18.75" x14ac:dyDescent="0.3">
      <c r="A386" s="20"/>
      <c r="B386" s="54"/>
      <c r="C386" s="45" t="str">
        <f>'Pressupost Producció TV'!C386</f>
        <v>CAPÍTOL 08.- Despeses de producció</v>
      </c>
      <c r="D386" s="46"/>
      <c r="E386" s="42"/>
      <c r="F386" s="20"/>
      <c r="G386" s="20"/>
    </row>
    <row r="387" spans="1:116" x14ac:dyDescent="0.25">
      <c r="A387" s="20"/>
      <c r="B387" s="42" t="s">
        <v>0</v>
      </c>
      <c r="C387" s="9"/>
      <c r="E387" s="42"/>
      <c r="F387" s="20"/>
      <c r="G387" s="20"/>
    </row>
    <row r="388" spans="1:116" x14ac:dyDescent="0.25">
      <c r="A388" s="20"/>
      <c r="B388" s="41" t="str">
        <f>'Pressupost Producció TV'!B388</f>
        <v>08.01.</v>
      </c>
      <c r="C388" s="34" t="str">
        <f>'Pressupost Producció TV'!C388</f>
        <v>Maquinària i elements de rodatge</v>
      </c>
      <c r="E388" s="42"/>
      <c r="F388" s="20"/>
      <c r="G388" s="20"/>
    </row>
    <row r="389" spans="1:116" x14ac:dyDescent="0.25">
      <c r="A389" s="34"/>
      <c r="B389" s="160" t="str">
        <f>'Pressupost Producció TV'!B389</f>
        <v>08.01.01.</v>
      </c>
      <c r="C389" s="241" t="str">
        <f>'Pressupost Producció TV'!C389</f>
        <v>Lloguer càmeres</v>
      </c>
      <c r="D389" s="166">
        <f>'Pressupost Producció TV'!D389</f>
        <v>0</v>
      </c>
      <c r="E389" s="239">
        <f>'Pressupost Producció TV'!N389</f>
        <v>0</v>
      </c>
      <c r="F389" s="254"/>
      <c r="G389" s="252">
        <f t="shared" ref="G389:G400" si="27">F389-E389</f>
        <v>0</v>
      </c>
      <c r="DL389" s="39" t="e">
        <f>(IF(#REF!=0,1,#REF!)*IF(#REF!=0,1,#REF!)*#REF! )+#REF!*IF(#REF!=0,1,#REF!)*IF(#REF!=0,1,#REF!)</f>
        <v>#REF!</v>
      </c>
    </row>
    <row r="390" spans="1:116" x14ac:dyDescent="0.25">
      <c r="B390" s="184" t="str">
        <f>'Pressupost Producció TV'!B390</f>
        <v>08.01.02.</v>
      </c>
      <c r="C390" s="184" t="str">
        <f>'Pressupost Producció TV'!C390</f>
        <v xml:space="preserve">Accessoris </v>
      </c>
      <c r="D390" s="159">
        <f>'Pressupost Producció TV'!D390</f>
        <v>0</v>
      </c>
      <c r="E390" s="239">
        <f>'Pressupost Producció TV'!N390</f>
        <v>0</v>
      </c>
      <c r="F390" s="255"/>
      <c r="G390" s="252">
        <f t="shared" si="27"/>
        <v>0</v>
      </c>
      <c r="DL390" s="39" t="e">
        <f>(IF(#REF!=0,1,#REF!)*IF(#REF!=0,1,#REF!)*#REF! )+#REF!*IF(#REF!=0,1,#REF!)*IF(#REF!=0,1,#REF!)</f>
        <v>#REF!</v>
      </c>
    </row>
    <row r="391" spans="1:116" x14ac:dyDescent="0.25">
      <c r="A391" s="34"/>
      <c r="B391" s="145" t="str">
        <f>'Pressupost Producció TV'!B391</f>
        <v>08.01.03.</v>
      </c>
      <c r="C391" s="145" t="str">
        <f>'Pressupost Producció TV'!C391</f>
        <v>Steadycam</v>
      </c>
      <c r="D391" s="150">
        <f>'Pressupost Producció TV'!D391</f>
        <v>0</v>
      </c>
      <c r="E391" s="239">
        <f>'Pressupost Producció TV'!N391</f>
        <v>0</v>
      </c>
      <c r="F391" s="254"/>
      <c r="G391" s="252">
        <f t="shared" si="27"/>
        <v>0</v>
      </c>
      <c r="DL391" s="39" t="e">
        <f>(IF(#REF!=0,1,#REF!)*IF(#REF!=0,1,#REF!)*#REF! )+#REF!*IF(#REF!=0,1,#REF!)*IF(#REF!=0,1,#REF!)</f>
        <v>#REF!</v>
      </c>
    </row>
    <row r="392" spans="1:116" x14ac:dyDescent="0.25">
      <c r="A392" s="34"/>
      <c r="B392" s="184" t="str">
        <f>'Pressupost Producció TV'!B392</f>
        <v>08.01.04.</v>
      </c>
      <c r="C392" s="184" t="str">
        <f>'Pressupost Producció TV'!C392</f>
        <v>Compra material il·luminació</v>
      </c>
      <c r="D392" s="159">
        <f>'Pressupost Producció TV'!D392</f>
        <v>0</v>
      </c>
      <c r="E392" s="239">
        <f>'Pressupost Producció TV'!N392</f>
        <v>0</v>
      </c>
      <c r="F392" s="255"/>
      <c r="G392" s="252">
        <f t="shared" si="27"/>
        <v>0</v>
      </c>
      <c r="DL392" s="39" t="e">
        <f>(IF(#REF!=0,1,#REF!)*IF(#REF!=0,1,#REF!)*#REF! )+#REF!*IF(#REF!=0,1,#REF!)*IF(#REF!=0,1,#REF!)</f>
        <v>#REF!</v>
      </c>
    </row>
    <row r="393" spans="1:116" x14ac:dyDescent="0.25">
      <c r="A393" s="34"/>
      <c r="B393" s="145" t="str">
        <f>'Pressupost Producció TV'!B393</f>
        <v>08.01.05.</v>
      </c>
      <c r="C393" s="145" t="str">
        <f>'Pressupost Producció TV'!C393</f>
        <v>Lloguer material il·luminació</v>
      </c>
      <c r="D393" s="150">
        <f>'Pressupost Producció TV'!D393</f>
        <v>0</v>
      </c>
      <c r="E393" s="239">
        <f>'Pressupost Producció TV'!N393</f>
        <v>0</v>
      </c>
      <c r="F393" s="254"/>
      <c r="G393" s="252">
        <f t="shared" si="27"/>
        <v>0</v>
      </c>
      <c r="DL393" s="39" t="e">
        <f>(IF(#REF!=0,1,#REF!)*IF(#REF!=0,1,#REF!)*#REF! )+#REF!*IF(#REF!=0,1,#REF!)*IF(#REF!=0,1,#REF!)</f>
        <v>#REF!</v>
      </c>
    </row>
    <row r="394" spans="1:116" x14ac:dyDescent="0.25">
      <c r="A394" s="34"/>
      <c r="B394" s="184" t="str">
        <f>'Pressupost Producció TV'!B394</f>
        <v>08.01.06.</v>
      </c>
      <c r="C394" s="184" t="str">
        <f>'Pressupost Producció TV'!C394</f>
        <v>Grues o altres suports</v>
      </c>
      <c r="D394" s="159">
        <f>'Pressupost Producció TV'!D394</f>
        <v>0</v>
      </c>
      <c r="E394" s="239">
        <f>'Pressupost Producció TV'!N394</f>
        <v>0</v>
      </c>
      <c r="F394" s="255"/>
      <c r="G394" s="252">
        <f t="shared" si="27"/>
        <v>0</v>
      </c>
      <c r="DL394" s="39" t="e">
        <f>(IF(#REF!=0,1,#REF!)*IF(#REF!=0,1,#REF!)*#REF! )+#REF!*IF(#REF!=0,1,#REF!)*IF(#REF!=0,1,#REF!)</f>
        <v>#REF!</v>
      </c>
    </row>
    <row r="395" spans="1:116" x14ac:dyDescent="0.25">
      <c r="A395" s="34"/>
      <c r="B395" s="145" t="str">
        <f>'Pressupost Producció TV'!B395</f>
        <v>08.01.07.</v>
      </c>
      <c r="C395" s="145" t="str">
        <f>'Pressupost Producció TV'!C395</f>
        <v>Plataforma / practicalbes</v>
      </c>
      <c r="D395" s="150">
        <f>'Pressupost Producció TV'!D395</f>
        <v>0</v>
      </c>
      <c r="E395" s="239">
        <f>'Pressupost Producció TV'!N395</f>
        <v>0</v>
      </c>
      <c r="F395" s="254"/>
      <c r="G395" s="252">
        <f t="shared" si="27"/>
        <v>0</v>
      </c>
      <c r="DL395" s="39" t="e">
        <f>(IF(#REF!=0,1,#REF!)*IF(#REF!=0,1,#REF!)*#REF! )+#REF!*IF(#REF!=0,1,#REF!)*IF(#REF!=0,1,#REF!)</f>
        <v>#REF!</v>
      </c>
    </row>
    <row r="396" spans="1:116" x14ac:dyDescent="0.25">
      <c r="A396" s="34"/>
      <c r="B396" s="184" t="str">
        <f>'Pressupost Producció TV'!B396</f>
        <v>08.01.08.</v>
      </c>
      <c r="C396" s="184" t="str">
        <f>'Pressupost Producció TV'!C396</f>
        <v xml:space="preserve">Grup electrògen </v>
      </c>
      <c r="D396" s="159">
        <f>'Pressupost Producció TV'!D396</f>
        <v>0</v>
      </c>
      <c r="E396" s="239">
        <f>'Pressupost Producció TV'!N396</f>
        <v>0</v>
      </c>
      <c r="F396" s="255"/>
      <c r="G396" s="252">
        <f t="shared" si="27"/>
        <v>0</v>
      </c>
      <c r="DL396" s="39" t="e">
        <f>(IF(#REF!=0,1,#REF!)*IF(#REF!=0,1,#REF!)*#REF! )+#REF!*IF(#REF!=0,1,#REF!)*IF(#REF!=0,1,#REF!)</f>
        <v>#REF!</v>
      </c>
    </row>
    <row r="397" spans="1:116" x14ac:dyDescent="0.25">
      <c r="A397" s="34"/>
      <c r="B397" s="145" t="str">
        <f>'Pressupost Producció TV'!B397</f>
        <v>08.01.09.</v>
      </c>
      <c r="C397" s="145" t="str">
        <f>'Pressupost Producció TV'!C397</f>
        <v>Lloguer equips de so</v>
      </c>
      <c r="D397" s="150">
        <f>'Pressupost Producció TV'!D397</f>
        <v>0</v>
      </c>
      <c r="E397" s="239">
        <f>'Pressupost Producció TV'!N397</f>
        <v>0</v>
      </c>
      <c r="F397" s="254"/>
      <c r="G397" s="252">
        <f t="shared" si="27"/>
        <v>0</v>
      </c>
      <c r="DL397" s="39" t="e">
        <f>(IF(#REF!=0,1,#REF!)*IF(#REF!=0,1,#REF!)*#REF! )+#REF!*IF(#REF!=0,1,#REF!)*IF(#REF!=0,1,#REF!)</f>
        <v>#REF!</v>
      </c>
    </row>
    <row r="398" spans="1:116" x14ac:dyDescent="0.25">
      <c r="A398" s="34"/>
      <c r="B398" s="184" t="str">
        <f>'Pressupost Producció TV'!B398</f>
        <v>08.01.10.</v>
      </c>
      <c r="C398" s="248">
        <f>'Pressupost Producció TV'!C398</f>
        <v>0</v>
      </c>
      <c r="D398" s="159">
        <f>'Pressupost Producció TV'!D398</f>
        <v>0</v>
      </c>
      <c r="E398" s="239">
        <f>'Pressupost Producció TV'!N398</f>
        <v>0</v>
      </c>
      <c r="F398" s="255"/>
      <c r="G398" s="252">
        <f t="shared" si="27"/>
        <v>0</v>
      </c>
      <c r="DL398" s="39" t="e">
        <f>(IF(#REF!=0,1,#REF!)*IF(#REF!=0,1,#REF!)*#REF! )+#REF!*IF(#REF!=0,1,#REF!)*IF(#REF!=0,1,#REF!)</f>
        <v>#REF!</v>
      </c>
    </row>
    <row r="399" spans="1:116" x14ac:dyDescent="0.25">
      <c r="A399" s="34"/>
      <c r="B399" s="145" t="str">
        <f>'Pressupost Producció TV'!B399</f>
        <v>08.01.11.</v>
      </c>
      <c r="C399" s="248">
        <f>'Pressupost Producció TV'!C399</f>
        <v>0</v>
      </c>
      <c r="D399" s="150">
        <f>'Pressupost Producció TV'!D399</f>
        <v>0</v>
      </c>
      <c r="E399" s="239">
        <f>'Pressupost Producció TV'!N399</f>
        <v>0</v>
      </c>
      <c r="F399" s="254"/>
      <c r="G399" s="252">
        <f t="shared" si="27"/>
        <v>0</v>
      </c>
      <c r="DL399" s="39" t="e">
        <f>(IF(#REF!=0,1,#REF!)*IF(#REF!=0,1,#REF!)*#REF! )+#REF!*IF(#REF!=0,1,#REF!)*IF(#REF!=0,1,#REF!)</f>
        <v>#REF!</v>
      </c>
    </row>
    <row r="400" spans="1:116" x14ac:dyDescent="0.25">
      <c r="A400" s="34"/>
      <c r="B400" s="197" t="str">
        <f>'Pressupost Producció TV'!B400</f>
        <v>08.01.12.</v>
      </c>
      <c r="C400" s="248">
        <f>'Pressupost Producció TV'!C400</f>
        <v>0</v>
      </c>
      <c r="D400" s="174">
        <f>'Pressupost Producció TV'!D400</f>
        <v>0</v>
      </c>
      <c r="E400" s="239">
        <f>'Pressupost Producció TV'!N400</f>
        <v>0</v>
      </c>
      <c r="F400" s="255"/>
      <c r="G400" s="252">
        <f t="shared" si="27"/>
        <v>0</v>
      </c>
      <c r="DL400" s="39" t="e">
        <f>(IF(#REF!=0,1,#REF!)*IF(#REF!=0,1,#REF!)*#REF! )+#REF!*IF(#REF!=0,1,#REF!)*IF(#REF!=0,1,#REF!)</f>
        <v>#REF!</v>
      </c>
    </row>
    <row r="401" spans="1:116" ht="15.75" thickBot="1" x14ac:dyDescent="0.3">
      <c r="A401" s="34"/>
      <c r="B401" s="48"/>
      <c r="C401" s="133" t="str">
        <f>"TOTAL " &amp;" " &amp; B388 &amp; " " &amp; (C388)</f>
        <v>TOTAL  08.01. Maquinària i elements de rodatge</v>
      </c>
      <c r="D401" s="134"/>
      <c r="E401" s="136">
        <f>'Pressupost Producció TV'!N401</f>
        <v>0</v>
      </c>
      <c r="F401" s="136">
        <f>SUM(F389:F400)</f>
        <v>0</v>
      </c>
      <c r="G401" s="136">
        <f>SUM(G389:G400)</f>
        <v>0</v>
      </c>
      <c r="DL401" s="40" t="e">
        <f>SUM(DL389:DL400)</f>
        <v>#REF!</v>
      </c>
    </row>
    <row r="402" spans="1:116" x14ac:dyDescent="0.25">
      <c r="A402" s="34"/>
      <c r="B402" s="42" t="s">
        <v>0</v>
      </c>
      <c r="C402" s="50"/>
      <c r="D402" s="42"/>
      <c r="E402" s="42"/>
      <c r="F402" s="20"/>
      <c r="G402" s="20"/>
      <c r="DL402" s="51"/>
    </row>
    <row r="403" spans="1:116" x14ac:dyDescent="0.25">
      <c r="A403" s="20"/>
      <c r="B403" s="41" t="str">
        <f>'Pressupost Producció TV'!B403</f>
        <v>08.02.</v>
      </c>
      <c r="C403" s="34" t="str">
        <f>'Pressupost Producció TV'!C403</f>
        <v>Transports</v>
      </c>
      <c r="E403" s="42"/>
      <c r="F403" s="20"/>
      <c r="G403" s="20"/>
    </row>
    <row r="404" spans="1:116" x14ac:dyDescent="0.25">
      <c r="A404" s="34"/>
      <c r="B404" s="160" t="str">
        <f>'Pressupost Producció TV'!B404</f>
        <v>08.02.01.</v>
      </c>
      <c r="C404" s="241" t="str">
        <f>'Pressupost Producció TV'!C404</f>
        <v>Lloguer vehicles</v>
      </c>
      <c r="D404" s="166">
        <f>'Pressupost Producció TV'!D404</f>
        <v>0</v>
      </c>
      <c r="E404" s="239">
        <f>'Pressupost Producció TV'!N404</f>
        <v>0</v>
      </c>
      <c r="F404" s="254"/>
      <c r="G404" s="252">
        <f t="shared" ref="G404:G411" si="28">F404-E404</f>
        <v>0</v>
      </c>
      <c r="DL404" s="39" t="e">
        <f>(IF(#REF!=0,1,#REF!)*IF(#REF!=0,1,#REF!)*#REF! )+#REF!*IF(#REF!=0,1,#REF!)*IF(#REF!=0,1,#REF!)</f>
        <v>#REF!</v>
      </c>
    </row>
    <row r="405" spans="1:116" x14ac:dyDescent="0.25">
      <c r="B405" s="184" t="str">
        <f>'Pressupost Producció TV'!B405</f>
        <v>08.02.02.</v>
      </c>
      <c r="C405" s="184" t="str">
        <f>'Pressupost Producció TV'!C405</f>
        <v xml:space="preserve">Autobusos </v>
      </c>
      <c r="D405" s="159">
        <f>'Pressupost Producció TV'!D405</f>
        <v>0</v>
      </c>
      <c r="E405" s="239">
        <f>'Pressupost Producció TV'!N405</f>
        <v>0</v>
      </c>
      <c r="F405" s="255"/>
      <c r="G405" s="252">
        <f t="shared" si="28"/>
        <v>0</v>
      </c>
      <c r="DL405" s="39" t="e">
        <f>(IF(#REF!=0,1,#REF!)*IF(#REF!=0,1,#REF!)*#REF! )+#REF!*IF(#REF!=0,1,#REF!)*IF(#REF!=0,1,#REF!)</f>
        <v>#REF!</v>
      </c>
    </row>
    <row r="406" spans="1:116" x14ac:dyDescent="0.25">
      <c r="A406" s="34"/>
      <c r="B406" s="145" t="str">
        <f>'Pressupost Producció TV'!B406</f>
        <v>08.02.03.</v>
      </c>
      <c r="C406" s="145" t="str">
        <f>'Pressupost Producció TV'!C406</f>
        <v xml:space="preserve">Taxis </v>
      </c>
      <c r="D406" s="150">
        <f>'Pressupost Producció TV'!D406</f>
        <v>0</v>
      </c>
      <c r="E406" s="239">
        <f>'Pressupost Producció TV'!N406</f>
        <v>0</v>
      </c>
      <c r="F406" s="254"/>
      <c r="G406" s="252">
        <f t="shared" si="28"/>
        <v>0</v>
      </c>
      <c r="DL406" s="39" t="e">
        <f>(IF(#REF!=0,1,#REF!)*IF(#REF!=0,1,#REF!)*#REF! )+#REF!*IF(#REF!=0,1,#REF!)*IF(#REF!=0,1,#REF!)</f>
        <v>#REF!</v>
      </c>
    </row>
    <row r="407" spans="1:116" x14ac:dyDescent="0.25">
      <c r="A407" s="34"/>
      <c r="B407" s="184" t="str">
        <f>'Pressupost Producció TV'!B407</f>
        <v>08.02.04.</v>
      </c>
      <c r="C407" s="184" t="str">
        <f>'Pressupost Producció TV'!C407</f>
        <v>Benzina</v>
      </c>
      <c r="D407" s="159">
        <f>'Pressupost Producció TV'!D407</f>
        <v>0</v>
      </c>
      <c r="E407" s="239">
        <f>'Pressupost Producció TV'!N407</f>
        <v>0</v>
      </c>
      <c r="F407" s="255"/>
      <c r="G407" s="252">
        <f t="shared" si="28"/>
        <v>0</v>
      </c>
      <c r="DL407" s="39" t="e">
        <f>(IF(#REF!=0,1,#REF!)*IF(#REF!=0,1,#REF!)*#REF! )+#REF!*IF(#REF!=0,1,#REF!)*IF(#REF!=0,1,#REF!)</f>
        <v>#REF!</v>
      </c>
    </row>
    <row r="408" spans="1:116" x14ac:dyDescent="0.25">
      <c r="A408" s="34"/>
      <c r="B408" s="145" t="str">
        <f>'Pressupost Producció TV'!B408</f>
        <v>08.02.05.</v>
      </c>
      <c r="C408" s="145" t="str">
        <f>'Pressupost Producció TV'!C408</f>
        <v>Peatges</v>
      </c>
      <c r="D408" s="150">
        <f>'Pressupost Producció TV'!D408</f>
        <v>0</v>
      </c>
      <c r="E408" s="239">
        <f>'Pressupost Producció TV'!N408</f>
        <v>0</v>
      </c>
      <c r="F408" s="254"/>
      <c r="G408" s="252">
        <f t="shared" si="28"/>
        <v>0</v>
      </c>
      <c r="DL408" s="39" t="e">
        <f>(IF(#REF!=0,1,#REF!)*IF(#REF!=0,1,#REF!)*#REF! )+#REF!*IF(#REF!=0,1,#REF!)*IF(#REF!=0,1,#REF!)</f>
        <v>#REF!</v>
      </c>
    </row>
    <row r="409" spans="1:116" x14ac:dyDescent="0.25">
      <c r="A409" s="34"/>
      <c r="B409" s="184" t="str">
        <f>'Pressupost Producció TV'!B409</f>
        <v>08.02.06.</v>
      </c>
      <c r="C409" s="184" t="str">
        <f>'Pressupost Producció TV'!C409</f>
        <v>Quilometratges</v>
      </c>
      <c r="D409" s="159">
        <f>'Pressupost Producció TV'!D409</f>
        <v>0</v>
      </c>
      <c r="E409" s="239">
        <f>'Pressupost Producció TV'!N409</f>
        <v>0</v>
      </c>
      <c r="F409" s="255"/>
      <c r="G409" s="252">
        <f t="shared" si="28"/>
        <v>0</v>
      </c>
      <c r="DL409" s="39" t="e">
        <f>(IF(#REF!=0,1,#REF!)*IF(#REF!=0,1,#REF!)*#REF! )+#REF!*IF(#REF!=0,1,#REF!)*IF(#REF!=0,1,#REF!)</f>
        <v>#REF!</v>
      </c>
    </row>
    <row r="410" spans="1:116" x14ac:dyDescent="0.25">
      <c r="A410" s="34"/>
      <c r="B410" s="145" t="str">
        <f>'Pressupost Producció TV'!B410</f>
        <v>08.02.07.</v>
      </c>
      <c r="C410" s="240">
        <f>'Pressupost Producció TV'!C410</f>
        <v>0</v>
      </c>
      <c r="D410" s="150">
        <f>'Pressupost Producció TV'!D410</f>
        <v>0</v>
      </c>
      <c r="E410" s="239">
        <f>'Pressupost Producció TV'!N410</f>
        <v>0</v>
      </c>
      <c r="F410" s="254"/>
      <c r="G410" s="252">
        <f t="shared" si="28"/>
        <v>0</v>
      </c>
      <c r="DL410" s="39" t="e">
        <f>(IF(#REF!=0,1,#REF!)*IF(#REF!=0,1,#REF!)*#REF! )+#REF!*IF(#REF!=0,1,#REF!)*IF(#REF!=0,1,#REF!)</f>
        <v>#REF!</v>
      </c>
    </row>
    <row r="411" spans="1:116" x14ac:dyDescent="0.25">
      <c r="A411" s="34"/>
      <c r="B411" s="184" t="str">
        <f>'Pressupost Producció TV'!B411</f>
        <v>08.02.08.</v>
      </c>
      <c r="C411" s="240">
        <f>'Pressupost Producció TV'!C411</f>
        <v>0</v>
      </c>
      <c r="D411" s="159">
        <f>'Pressupost Producció TV'!D411</f>
        <v>0</v>
      </c>
      <c r="E411" s="239">
        <f>'Pressupost Producció TV'!N411</f>
        <v>0</v>
      </c>
      <c r="F411" s="255"/>
      <c r="G411" s="252">
        <f t="shared" si="28"/>
        <v>0</v>
      </c>
      <c r="DL411" s="39" t="e">
        <f>(IF(#REF!=0,1,#REF!)*IF(#REF!=0,1,#REF!)*#REF! )+#REF!*IF(#REF!=0,1,#REF!)*IF(#REF!=0,1,#REF!)</f>
        <v>#REF!</v>
      </c>
    </row>
    <row r="412" spans="1:116" ht="15.75" thickBot="1" x14ac:dyDescent="0.3">
      <c r="A412" s="34"/>
      <c r="B412" s="49"/>
      <c r="C412" s="133" t="str">
        <f>"TOTAL " &amp;" " &amp; B403 &amp; " " &amp; (C403)</f>
        <v>TOTAL  08.02. Transports</v>
      </c>
      <c r="D412" s="134"/>
      <c r="E412" s="136">
        <f>'Pressupost Producció TV'!N412</f>
        <v>0</v>
      </c>
      <c r="F412" s="136">
        <f>SUM(F404:F411)</f>
        <v>0</v>
      </c>
      <c r="G412" s="136">
        <f>SUM(G404:G411)</f>
        <v>0</v>
      </c>
      <c r="DL412" s="40" t="e">
        <f>SUM(DL404:DL411)</f>
        <v>#REF!</v>
      </c>
    </row>
    <row r="413" spans="1:116" x14ac:dyDescent="0.25">
      <c r="A413" s="34"/>
      <c r="B413" s="42" t="s">
        <v>0</v>
      </c>
      <c r="F413" s="20"/>
      <c r="G413" s="20"/>
    </row>
    <row r="414" spans="1:116" x14ac:dyDescent="0.25">
      <c r="B414" s="41" t="str">
        <f>'Pressupost Producció TV'!B414</f>
        <v>08.03.</v>
      </c>
      <c r="C414" s="34" t="str">
        <f>'Pressupost Producció TV'!C414</f>
        <v>Viatges, hotels i àpats</v>
      </c>
      <c r="D414" s="46"/>
      <c r="E414" s="42"/>
      <c r="F414" s="20"/>
      <c r="G414" s="20"/>
      <c r="DL414" s="46"/>
    </row>
    <row r="415" spans="1:116" x14ac:dyDescent="0.25">
      <c r="A415" s="34"/>
      <c r="B415" s="160" t="str">
        <f>'Pressupost Producció TV'!B415</f>
        <v>08.03.01.</v>
      </c>
      <c r="C415" s="241" t="str">
        <f>'Pressupost Producció TV'!C415</f>
        <v>Desplaçaments</v>
      </c>
      <c r="D415" s="166">
        <f>'Pressupost Producció TV'!D415</f>
        <v>0</v>
      </c>
      <c r="E415" s="239">
        <f>'Pressupost Producció TV'!N415</f>
        <v>0</v>
      </c>
      <c r="F415" s="254"/>
      <c r="G415" s="252">
        <f t="shared" ref="G415:G423" si="29">F415-E415</f>
        <v>0</v>
      </c>
      <c r="DL415" s="39" t="e">
        <f>(IF(#REF!=0,1,#REF!)*IF(#REF!=0,1,#REF!)*#REF! )+#REF!*IF(#REF!=0,1,#REF!)*IF(#REF!=0,1,#REF!)</f>
        <v>#REF!</v>
      </c>
    </row>
    <row r="416" spans="1:116" x14ac:dyDescent="0.25">
      <c r="B416" s="184" t="str">
        <f>'Pressupost Producció TV'!B416</f>
        <v>08.03.02.</v>
      </c>
      <c r="C416" s="184" t="str">
        <f>'Pressupost Producció TV'!C416</f>
        <v>Dietes</v>
      </c>
      <c r="D416" s="159">
        <f>'Pressupost Producció TV'!D416</f>
        <v>0</v>
      </c>
      <c r="E416" s="239">
        <f>'Pressupost Producció TV'!N416</f>
        <v>0</v>
      </c>
      <c r="F416" s="255"/>
      <c r="G416" s="252">
        <f t="shared" si="29"/>
        <v>0</v>
      </c>
      <c r="DL416" s="39" t="e">
        <f>(IF(#REF!=0,1,#REF!)*IF(#REF!=0,1,#REF!)*#REF! )+#REF!*IF(#REF!=0,1,#REF!)*IF(#REF!=0,1,#REF!)</f>
        <v>#REF!</v>
      </c>
    </row>
    <row r="417" spans="1:116" x14ac:dyDescent="0.25">
      <c r="A417" s="34"/>
      <c r="B417" s="145" t="str">
        <f>'Pressupost Producció TV'!B417</f>
        <v>08.03.03.</v>
      </c>
      <c r="C417" s="145" t="str">
        <f>'Pressupost Producció TV'!C417</f>
        <v>Locomoció</v>
      </c>
      <c r="D417" s="150">
        <f>'Pressupost Producció TV'!D417</f>
        <v>0</v>
      </c>
      <c r="E417" s="239">
        <f>'Pressupost Producció TV'!N417</f>
        <v>0</v>
      </c>
      <c r="F417" s="254"/>
      <c r="G417" s="252">
        <f t="shared" si="29"/>
        <v>0</v>
      </c>
      <c r="DL417" s="39" t="e">
        <f>(IF(#REF!=0,1,#REF!)*IF(#REF!=0,1,#REF!)*#REF! )+#REF!*IF(#REF!=0,1,#REF!)*IF(#REF!=0,1,#REF!)</f>
        <v>#REF!</v>
      </c>
    </row>
    <row r="418" spans="1:116" x14ac:dyDescent="0.25">
      <c r="A418" s="34"/>
      <c r="B418" s="184" t="str">
        <f>'Pressupost Producció TV'!B418</f>
        <v>08.03.04.</v>
      </c>
      <c r="C418" s="184" t="str">
        <f>'Pressupost Producció TV'!C418</f>
        <v>Localitzacions</v>
      </c>
      <c r="D418" s="159">
        <f>'Pressupost Producció TV'!D418</f>
        <v>0</v>
      </c>
      <c r="E418" s="239">
        <f>'Pressupost Producció TV'!N418</f>
        <v>0</v>
      </c>
      <c r="F418" s="255"/>
      <c r="G418" s="252">
        <f t="shared" si="29"/>
        <v>0</v>
      </c>
      <c r="DL418" s="39" t="e">
        <f>(IF(#REF!=0,1,#REF!)*IF(#REF!=0,1,#REF!)*#REF! )+#REF!*IF(#REF!=0,1,#REF!)*IF(#REF!=0,1,#REF!)</f>
        <v>#REF!</v>
      </c>
    </row>
    <row r="419" spans="1:116" x14ac:dyDescent="0.25">
      <c r="A419" s="34"/>
      <c r="B419" s="145" t="str">
        <f>'Pressupost Producció TV'!B419</f>
        <v>08.03.05.</v>
      </c>
      <c r="C419" s="145" t="str">
        <f>'Pressupost Producció TV'!C419</f>
        <v>Hotels</v>
      </c>
      <c r="D419" s="150">
        <f>'Pressupost Producció TV'!D419</f>
        <v>0</v>
      </c>
      <c r="E419" s="239">
        <f>'Pressupost Producció TV'!N419</f>
        <v>0</v>
      </c>
      <c r="F419" s="254"/>
      <c r="G419" s="252">
        <f t="shared" si="29"/>
        <v>0</v>
      </c>
      <c r="DL419" s="39" t="e">
        <f>(IF(#REF!=0,1,#REF!)*IF(#REF!=0,1,#REF!)*#REF! )+#REF!*IF(#REF!=0,1,#REF!)*IF(#REF!=0,1,#REF!)</f>
        <v>#REF!</v>
      </c>
    </row>
    <row r="420" spans="1:116" x14ac:dyDescent="0.25">
      <c r="A420" s="34"/>
      <c r="B420" s="184" t="str">
        <f>'Pressupost Producció TV'!B420</f>
        <v>08.03.06.</v>
      </c>
      <c r="C420" s="184" t="str">
        <f>'Pressupost Producció TV'!C420</f>
        <v>Càtering</v>
      </c>
      <c r="D420" s="159">
        <f>'Pressupost Producció TV'!D420</f>
        <v>0</v>
      </c>
      <c r="E420" s="239">
        <f>'Pressupost Producció TV'!N420</f>
        <v>0</v>
      </c>
      <c r="F420" s="255"/>
      <c r="G420" s="252">
        <f t="shared" si="29"/>
        <v>0</v>
      </c>
      <c r="DL420" s="39" t="e">
        <f>(IF(#REF!=0,1,#REF!)*IF(#REF!=0,1,#REF!)*#REF! )+#REF!*IF(#REF!=0,1,#REF!)*IF(#REF!=0,1,#REF!)</f>
        <v>#REF!</v>
      </c>
    </row>
    <row r="421" spans="1:116" x14ac:dyDescent="0.25">
      <c r="A421" s="34"/>
      <c r="B421" s="145" t="str">
        <f>'Pressupost Producció TV'!B421</f>
        <v>08.03.07.</v>
      </c>
      <c r="C421" s="240">
        <f>'Pressupost Producció TV'!C421</f>
        <v>0</v>
      </c>
      <c r="D421" s="150">
        <f>'Pressupost Producció TV'!D421</f>
        <v>0</v>
      </c>
      <c r="E421" s="239">
        <f>'Pressupost Producció TV'!N421</f>
        <v>0</v>
      </c>
      <c r="F421" s="254"/>
      <c r="G421" s="252">
        <f t="shared" si="29"/>
        <v>0</v>
      </c>
      <c r="DL421" s="39" t="e">
        <f>(IF(#REF!=0,1,#REF!)*IF(#REF!=0,1,#REF!)*#REF! )+#REF!*IF(#REF!=0,1,#REF!)*IF(#REF!=0,1,#REF!)</f>
        <v>#REF!</v>
      </c>
    </row>
    <row r="422" spans="1:116" x14ac:dyDescent="0.25">
      <c r="A422" s="34"/>
      <c r="B422" s="184" t="str">
        <f>'Pressupost Producció TV'!B422</f>
        <v>08.03.08.</v>
      </c>
      <c r="C422" s="248">
        <f>'Pressupost Producció TV'!C422</f>
        <v>0</v>
      </c>
      <c r="D422" s="159">
        <f>'Pressupost Producció TV'!D422</f>
        <v>0</v>
      </c>
      <c r="E422" s="239">
        <f>'Pressupost Producció TV'!N422</f>
        <v>0</v>
      </c>
      <c r="F422" s="255"/>
      <c r="G422" s="252">
        <f t="shared" si="29"/>
        <v>0</v>
      </c>
      <c r="DL422" s="39" t="e">
        <f>(IF(#REF!=0,1,#REF!)*IF(#REF!=0,1,#REF!)*#REF! )+#REF!*IF(#REF!=0,1,#REF!)*IF(#REF!=0,1,#REF!)</f>
        <v>#REF!</v>
      </c>
    </row>
    <row r="423" spans="1:116" x14ac:dyDescent="0.25">
      <c r="A423" s="34"/>
      <c r="B423" s="195" t="str">
        <f>'Pressupost Producció TV'!B423</f>
        <v>08.03.09.</v>
      </c>
      <c r="C423" s="248">
        <f>'Pressupost Producció TV'!C423</f>
        <v>0</v>
      </c>
      <c r="D423" s="182">
        <f>'Pressupost Producció TV'!D423</f>
        <v>0</v>
      </c>
      <c r="E423" s="239">
        <f>'Pressupost Producció TV'!N423</f>
        <v>0</v>
      </c>
      <c r="F423" s="254"/>
      <c r="G423" s="252">
        <f t="shared" si="29"/>
        <v>0</v>
      </c>
      <c r="DL423" s="39" t="e">
        <f>(IF(#REF!=0,1,#REF!)*IF(#REF!=0,1,#REF!)*#REF! )+#REF!*IF(#REF!=0,1,#REF!)*IF(#REF!=0,1,#REF!)</f>
        <v>#REF!</v>
      </c>
    </row>
    <row r="424" spans="1:116" ht="15.75" thickBot="1" x14ac:dyDescent="0.3">
      <c r="A424" s="34"/>
      <c r="B424" s="48"/>
      <c r="C424" s="133" t="str">
        <f>"TOTAL " &amp;" " &amp; B414 &amp; " " &amp; (C414)</f>
        <v>TOTAL  08.03. Viatges, hotels i àpats</v>
      </c>
      <c r="D424" s="134"/>
      <c r="E424" s="136">
        <f>'Pressupost Producció TV'!N424</f>
        <v>0</v>
      </c>
      <c r="F424" s="136">
        <f>SUM(F415:F423)</f>
        <v>0</v>
      </c>
      <c r="G424" s="136">
        <f>SUM(G415:G423)</f>
        <v>0</v>
      </c>
      <c r="DL424" s="40" t="e">
        <f>SUM(DL415:DL423)</f>
        <v>#REF!</v>
      </c>
    </row>
    <row r="425" spans="1:116" x14ac:dyDescent="0.25">
      <c r="A425" s="34"/>
      <c r="B425" s="42" t="s">
        <v>0</v>
      </c>
      <c r="C425" s="20"/>
      <c r="D425" s="20"/>
      <c r="E425" s="20"/>
      <c r="F425" s="20"/>
      <c r="G425" s="20"/>
      <c r="DL425" s="20"/>
    </row>
    <row r="426" spans="1:116" x14ac:dyDescent="0.25">
      <c r="A426" s="20"/>
      <c r="B426" s="41" t="str">
        <f>'Pressupost Producció TV'!B426</f>
        <v>08.04.</v>
      </c>
      <c r="C426" s="34" t="str">
        <f>'Pressupost Producció TV'!C426</f>
        <v>Atenció convidats</v>
      </c>
      <c r="D426" s="46"/>
      <c r="E426" s="42"/>
      <c r="F426" s="20"/>
      <c r="G426" s="20"/>
      <c r="DL426" s="46"/>
    </row>
    <row r="427" spans="1:116" x14ac:dyDescent="0.25">
      <c r="A427" s="34"/>
      <c r="B427" s="160" t="str">
        <f>'Pressupost Producció TV'!B427</f>
        <v>08.04.01.</v>
      </c>
      <c r="C427" s="241" t="str">
        <f>'Pressupost Producció TV'!C427</f>
        <v>Desplaçaments</v>
      </c>
      <c r="D427" s="166">
        <f>'Pressupost Producció TV'!D427</f>
        <v>0</v>
      </c>
      <c r="E427" s="239">
        <f>'Pressupost Producció TV'!N427</f>
        <v>0</v>
      </c>
      <c r="F427" s="254"/>
      <c r="G427" s="252">
        <f t="shared" ref="G427:G433" si="30">F427-E427</f>
        <v>0</v>
      </c>
      <c r="DL427" s="39" t="e">
        <f>(IF(#REF!=0,1,#REF!)*IF(#REF!=0,1,#REF!)*#REF! )+#REF!*IF(#REF!=0,1,#REF!)*IF(#REF!=0,1,#REF!)</f>
        <v>#REF!</v>
      </c>
    </row>
    <row r="428" spans="1:116" x14ac:dyDescent="0.25">
      <c r="B428" s="184" t="str">
        <f>'Pressupost Producció TV'!B428</f>
        <v>08.04.02.</v>
      </c>
      <c r="C428" s="184" t="str">
        <f>'Pressupost Producció TV'!C428</f>
        <v>Allotjament</v>
      </c>
      <c r="D428" s="159">
        <f>'Pressupost Producció TV'!D428</f>
        <v>0</v>
      </c>
      <c r="E428" s="239">
        <f>'Pressupost Producció TV'!N428</f>
        <v>0</v>
      </c>
      <c r="F428" s="255"/>
      <c r="G428" s="252">
        <f t="shared" si="30"/>
        <v>0</v>
      </c>
      <c r="DL428" s="39" t="e">
        <f>(IF(#REF!=0,1,#REF!)*IF(#REF!=0,1,#REF!)*#REF! )+#REF!*IF(#REF!=0,1,#REF!)*IF(#REF!=0,1,#REF!)</f>
        <v>#REF!</v>
      </c>
    </row>
    <row r="429" spans="1:116" x14ac:dyDescent="0.25">
      <c r="A429" s="34"/>
      <c r="B429" s="145" t="str">
        <f>'Pressupost Producció TV'!B429</f>
        <v>08.04.03.</v>
      </c>
      <c r="C429" s="145" t="str">
        <f>'Pressupost Producció TV'!C429</f>
        <v>Àpats</v>
      </c>
      <c r="D429" s="150">
        <f>'Pressupost Producció TV'!D429</f>
        <v>0</v>
      </c>
      <c r="E429" s="239">
        <f>'Pressupost Producció TV'!N429</f>
        <v>0</v>
      </c>
      <c r="F429" s="254"/>
      <c r="G429" s="252">
        <f t="shared" si="30"/>
        <v>0</v>
      </c>
      <c r="DL429" s="39" t="e">
        <f>(IF(#REF!=0,1,#REF!)*IF(#REF!=0,1,#REF!)*#REF! )+#REF!*IF(#REF!=0,1,#REF!)*IF(#REF!=0,1,#REF!)</f>
        <v>#REF!</v>
      </c>
    </row>
    <row r="430" spans="1:116" x14ac:dyDescent="0.25">
      <c r="A430" s="34"/>
      <c r="B430" s="184" t="str">
        <f>'Pressupost Producció TV'!B430</f>
        <v>08.04.04.</v>
      </c>
      <c r="C430" s="184" t="str">
        <f>'Pressupost Producció TV'!C430</f>
        <v>Altres</v>
      </c>
      <c r="D430" s="159">
        <f>'Pressupost Producció TV'!D430</f>
        <v>0</v>
      </c>
      <c r="E430" s="239">
        <f>'Pressupost Producció TV'!N430</f>
        <v>0</v>
      </c>
      <c r="F430" s="255"/>
      <c r="G430" s="252">
        <f t="shared" si="30"/>
        <v>0</v>
      </c>
      <c r="DL430" s="39" t="e">
        <f>(IF(#REF!=0,1,#REF!)*IF(#REF!=0,1,#REF!)*#REF! )+#REF!*IF(#REF!=0,1,#REF!)*IF(#REF!=0,1,#REF!)</f>
        <v>#REF!</v>
      </c>
    </row>
    <row r="431" spans="1:116" x14ac:dyDescent="0.25">
      <c r="A431" s="34"/>
      <c r="B431" s="145" t="str">
        <f>'Pressupost Producció TV'!B431</f>
        <v>08.04.05.</v>
      </c>
      <c r="C431" s="240">
        <f>'Pressupost Producció TV'!C431</f>
        <v>0</v>
      </c>
      <c r="D431" s="150">
        <f>'Pressupost Producció TV'!D431</f>
        <v>0</v>
      </c>
      <c r="E431" s="239">
        <f>'Pressupost Producció TV'!N431</f>
        <v>0</v>
      </c>
      <c r="F431" s="254"/>
      <c r="G431" s="252">
        <f t="shared" si="30"/>
        <v>0</v>
      </c>
      <c r="DL431" s="39" t="e">
        <f>(IF(#REF!=0,1,#REF!)*IF(#REF!=0,1,#REF!)*#REF! )+#REF!*IF(#REF!=0,1,#REF!)*IF(#REF!=0,1,#REF!)</f>
        <v>#REF!</v>
      </c>
    </row>
    <row r="432" spans="1:116" x14ac:dyDescent="0.25">
      <c r="A432" s="34"/>
      <c r="B432" s="184" t="str">
        <f>'Pressupost Producció TV'!B432</f>
        <v>08.04.06.</v>
      </c>
      <c r="C432" s="248">
        <f>'Pressupost Producció TV'!C432</f>
        <v>0</v>
      </c>
      <c r="D432" s="159">
        <f>'Pressupost Producció TV'!D432</f>
        <v>0</v>
      </c>
      <c r="E432" s="239">
        <f>'Pressupost Producció TV'!N432</f>
        <v>0</v>
      </c>
      <c r="F432" s="255"/>
      <c r="G432" s="252">
        <f t="shared" si="30"/>
        <v>0</v>
      </c>
      <c r="DL432" s="39" t="e">
        <f>(IF(#REF!=0,1,#REF!)*IF(#REF!=0,1,#REF!)*#REF! )+#REF!*IF(#REF!=0,1,#REF!)*IF(#REF!=0,1,#REF!)</f>
        <v>#REF!</v>
      </c>
    </row>
    <row r="433" spans="1:116" x14ac:dyDescent="0.25">
      <c r="A433" s="34"/>
      <c r="B433" s="195" t="str">
        <f>'Pressupost Producció TV'!B433</f>
        <v>08.04.07.</v>
      </c>
      <c r="C433" s="248">
        <f>'Pressupost Producció TV'!C433</f>
        <v>0</v>
      </c>
      <c r="D433" s="182">
        <f>'Pressupost Producció TV'!D433</f>
        <v>0</v>
      </c>
      <c r="E433" s="239">
        <f>'Pressupost Producció TV'!N433</f>
        <v>0</v>
      </c>
      <c r="F433" s="254"/>
      <c r="G433" s="252">
        <f t="shared" si="30"/>
        <v>0</v>
      </c>
      <c r="DL433" s="39" t="e">
        <f>(IF(#REF!=0,1,#REF!)*IF(#REF!=0,1,#REF!)*#REF! )+#REF!*IF(#REF!=0,1,#REF!)*IF(#REF!=0,1,#REF!)</f>
        <v>#REF!</v>
      </c>
    </row>
    <row r="434" spans="1:116" ht="15.75" thickBot="1" x14ac:dyDescent="0.3">
      <c r="A434" s="34"/>
      <c r="B434" s="48"/>
      <c r="C434" s="133" t="str">
        <f>"TOTAL " &amp;" " &amp; B426 &amp; " " &amp; (C426)</f>
        <v>TOTAL  08.04. Atenció convidats</v>
      </c>
      <c r="D434" s="134"/>
      <c r="E434" s="136">
        <f>'Pressupost Producció TV'!N434</f>
        <v>0</v>
      </c>
      <c r="F434" s="136">
        <f>SUM(F427:F433)</f>
        <v>0</v>
      </c>
      <c r="G434" s="136">
        <f>SUM(G427:G433)</f>
        <v>0</v>
      </c>
      <c r="DL434" s="40" t="e">
        <f>SUM(DL427:DL433)</f>
        <v>#REF!</v>
      </c>
    </row>
    <row r="435" spans="1:116" x14ac:dyDescent="0.25">
      <c r="A435" s="34"/>
      <c r="B435" s="49"/>
      <c r="C435" s="68" t="str">
        <f>"TOTAL" &amp; " " &amp;C386</f>
        <v>TOTAL CAPÍTOL 08.- Despeses de producció</v>
      </c>
      <c r="D435" s="69"/>
      <c r="E435" s="250">
        <f>'Pressupost Producció TV'!N435</f>
        <v>0</v>
      </c>
      <c r="F435" s="250">
        <f>F401+F412+F424+F434</f>
        <v>0</v>
      </c>
      <c r="G435" s="250">
        <f>G401+G412+G424+G434</f>
        <v>0</v>
      </c>
      <c r="DL435" s="44" t="e">
        <f>(DL401+DL412+DL424+DL434)</f>
        <v>#REF!</v>
      </c>
    </row>
    <row r="436" spans="1:116" x14ac:dyDescent="0.25">
      <c r="A436" s="20"/>
      <c r="E436" s="42"/>
      <c r="F436" s="20"/>
      <c r="G436" s="20"/>
    </row>
    <row r="437" spans="1:116" ht="18.75" x14ac:dyDescent="0.3">
      <c r="A437" s="20"/>
      <c r="B437" s="54"/>
      <c r="C437" s="45" t="str">
        <f>'Pressupost Producció TV'!C437</f>
        <v>CAPÍTOL 09.- Assegurances</v>
      </c>
      <c r="E437" s="42"/>
      <c r="F437" s="20"/>
      <c r="G437" s="20"/>
    </row>
    <row r="438" spans="1:116" x14ac:dyDescent="0.25">
      <c r="A438" s="20"/>
      <c r="B438" s="42" t="s">
        <v>0</v>
      </c>
      <c r="C438" s="2"/>
      <c r="E438" s="42"/>
      <c r="F438" s="20"/>
      <c r="G438" s="20"/>
    </row>
    <row r="439" spans="1:116" x14ac:dyDescent="0.25">
      <c r="A439" s="20"/>
      <c r="B439" s="41" t="str">
        <f>'Pressupost Producció TV'!B439</f>
        <v>09.01.</v>
      </c>
      <c r="C439" s="34" t="str">
        <f>'Pressupost Producció TV'!C439</f>
        <v>Assegurances.</v>
      </c>
      <c r="E439" s="42"/>
      <c r="F439" s="20"/>
      <c r="G439" s="20"/>
    </row>
    <row r="440" spans="1:116" x14ac:dyDescent="0.25">
      <c r="A440" s="34"/>
      <c r="B440" s="160" t="str">
        <f>'Pressupost Producció TV'!B440</f>
        <v>09.01.01.</v>
      </c>
      <c r="C440" s="241" t="str">
        <f>'Pressupost Producció TV'!C440</f>
        <v xml:space="preserve">Assegurança de responsabilitat civil </v>
      </c>
      <c r="D440" s="166">
        <f>'Pressupost Producció TV'!D440</f>
        <v>0</v>
      </c>
      <c r="E440" s="239">
        <f>'Pressupost Producció TV'!N440</f>
        <v>0</v>
      </c>
      <c r="F440" s="254"/>
      <c r="G440" s="252">
        <f>F440-E440</f>
        <v>0</v>
      </c>
      <c r="DL440" s="39" t="e">
        <f>(IF(#REF!=0,1,#REF!)*IF(#REF!=0,1,#REF!)*#REF! )+#REF!*IF(#REF!=0,1,#REF!)*IF(#REF!=0,1,#REF!)</f>
        <v>#REF!</v>
      </c>
    </row>
    <row r="441" spans="1:116" x14ac:dyDescent="0.25">
      <c r="B441" s="184" t="str">
        <f>'Pressupost Producció TV'!B441</f>
        <v>09.01.02.</v>
      </c>
      <c r="C441" s="184" t="str">
        <f>'Pressupost Producció TV'!C441</f>
        <v>Altres assegurances</v>
      </c>
      <c r="D441" s="159">
        <f>'Pressupost Producció TV'!D441</f>
        <v>0</v>
      </c>
      <c r="E441" s="239">
        <f>'Pressupost Producció TV'!N441</f>
        <v>0</v>
      </c>
      <c r="F441" s="255"/>
      <c r="G441" s="252">
        <f>F441-E441</f>
        <v>0</v>
      </c>
      <c r="DL441" s="39" t="e">
        <f>(IF(#REF!=0,1,#REF!)*IF(#REF!=0,1,#REF!)*#REF! )+#REF!*IF(#REF!=0,1,#REF!)*IF(#REF!=0,1,#REF!)</f>
        <v>#REF!</v>
      </c>
    </row>
    <row r="442" spans="1:116" x14ac:dyDescent="0.25">
      <c r="A442" s="34"/>
      <c r="B442" s="145" t="str">
        <f>'Pressupost Producció TV'!B442</f>
        <v>09.01.03.</v>
      </c>
      <c r="C442" s="248">
        <f>'Pressupost Producció TV'!C442</f>
        <v>0</v>
      </c>
      <c r="D442" s="150">
        <f>'Pressupost Producció TV'!D442</f>
        <v>0</v>
      </c>
      <c r="E442" s="239">
        <f>'Pressupost Producció TV'!N442</f>
        <v>0</v>
      </c>
      <c r="F442" s="254"/>
      <c r="G442" s="252">
        <f>F442-E442</f>
        <v>0</v>
      </c>
      <c r="DL442" s="39" t="e">
        <f>(IF(#REF!=0,1,#REF!)*IF(#REF!=0,1,#REF!)*#REF! )+#REF!*IF(#REF!=0,1,#REF!)*IF(#REF!=0,1,#REF!)</f>
        <v>#REF!</v>
      </c>
    </row>
    <row r="443" spans="1:116" x14ac:dyDescent="0.25">
      <c r="A443" s="34"/>
      <c r="B443" s="184" t="str">
        <f>'Pressupost Producció TV'!B443</f>
        <v>09.01.04.</v>
      </c>
      <c r="C443" s="248">
        <f>'Pressupost Producció TV'!C443</f>
        <v>0</v>
      </c>
      <c r="D443" s="159">
        <f>'Pressupost Producció TV'!D443</f>
        <v>0</v>
      </c>
      <c r="E443" s="239">
        <f>'Pressupost Producció TV'!N443</f>
        <v>0</v>
      </c>
      <c r="F443" s="255"/>
      <c r="G443" s="252">
        <f>F443-E443</f>
        <v>0</v>
      </c>
      <c r="DL443" s="39" t="e">
        <f>(IF(#REF!=0,1,#REF!)*IF(#REF!=0,1,#REF!)*#REF! )+#REF!*IF(#REF!=0,1,#REF!)*IF(#REF!=0,1,#REF!)</f>
        <v>#REF!</v>
      </c>
    </row>
    <row r="444" spans="1:116" ht="15.75" thickBot="1" x14ac:dyDescent="0.3">
      <c r="A444" s="34"/>
      <c r="B444" s="49"/>
      <c r="C444" s="133" t="str">
        <f>"TOTAL " &amp;" " &amp; B439 &amp; " " &amp; (C439)</f>
        <v>TOTAL  09.01. Assegurances.</v>
      </c>
      <c r="D444" s="134"/>
      <c r="E444" s="136">
        <f>'Pressupost Producció TV'!N444</f>
        <v>0</v>
      </c>
      <c r="F444" s="136">
        <f>SUM(F440:F443)</f>
        <v>0</v>
      </c>
      <c r="G444" s="136">
        <f>SUM(G440:G443)</f>
        <v>0</v>
      </c>
      <c r="DL444" s="40" t="e">
        <f>SUM(DL440:DL443)</f>
        <v>#REF!</v>
      </c>
    </row>
    <row r="445" spans="1:116" x14ac:dyDescent="0.25">
      <c r="A445" s="34"/>
      <c r="B445" s="49"/>
      <c r="C445" s="68" t="str">
        <f>"TOTAL" &amp; " " &amp;C437</f>
        <v>TOTAL CAPÍTOL 09.- Assegurances</v>
      </c>
      <c r="D445" s="69"/>
      <c r="E445" s="250">
        <f>'Pressupost Producció TV'!N445</f>
        <v>0</v>
      </c>
      <c r="F445" s="250">
        <f>F444</f>
        <v>0</v>
      </c>
      <c r="G445" s="250">
        <f>G444</f>
        <v>0</v>
      </c>
      <c r="DL445" s="44" t="e">
        <f>(DL444)</f>
        <v>#REF!</v>
      </c>
    </row>
    <row r="446" spans="1:116" ht="15.75" customHeight="1" x14ac:dyDescent="0.25">
      <c r="A446" s="34"/>
      <c r="E446" s="42"/>
      <c r="F446" s="20"/>
      <c r="G446" s="20"/>
    </row>
    <row r="447" spans="1:116" ht="18.75" x14ac:dyDescent="0.3">
      <c r="A447" s="20"/>
      <c r="B447" s="54"/>
      <c r="C447" s="45" t="str">
        <f>'Pressupost Producció TV'!C447</f>
        <v>CAPÍTOL 10.- Despeses generals</v>
      </c>
      <c r="E447" s="42"/>
      <c r="F447" s="20"/>
      <c r="G447" s="20"/>
    </row>
    <row r="448" spans="1:116" x14ac:dyDescent="0.25">
      <c r="A448" s="20"/>
      <c r="B448" s="42" t="s">
        <v>0</v>
      </c>
      <c r="C448" s="9"/>
      <c r="E448" s="42"/>
      <c r="F448" s="20"/>
      <c r="G448" s="20"/>
    </row>
    <row r="449" spans="1:116" x14ac:dyDescent="0.25">
      <c r="A449" s="20"/>
      <c r="B449" s="41" t="str">
        <f>'Pressupost Producció TV'!B449</f>
        <v>10.01.</v>
      </c>
      <c r="C449" s="34" t="str">
        <f>'Pressupost Producció TV'!C449</f>
        <v>Generals.</v>
      </c>
      <c r="E449" s="42"/>
      <c r="F449" s="20"/>
      <c r="G449" s="20"/>
    </row>
    <row r="450" spans="1:116" x14ac:dyDescent="0.25">
      <c r="A450" s="34"/>
      <c r="B450" s="160" t="str">
        <f>'Pressupost Producció TV'!B450</f>
        <v>10.01.01.</v>
      </c>
      <c r="C450" s="241" t="str">
        <f>'Pressupost Producció TV'!C450</f>
        <v xml:space="preserve">Lloguer d'oficina </v>
      </c>
      <c r="D450" s="166">
        <f>'Pressupost Producció TV'!D450</f>
        <v>0</v>
      </c>
      <c r="E450" s="239">
        <f>'Pressupost Producció TV'!N450</f>
        <v>0</v>
      </c>
      <c r="F450" s="254"/>
      <c r="G450" s="252">
        <f t="shared" ref="G450:G466" si="31">F450-E450</f>
        <v>0</v>
      </c>
      <c r="DL450" s="39" t="e">
        <f>(IF(#REF!=0,1,#REF!)*IF(#REF!=0,1,#REF!)*#REF! )+#REF!*IF(#REF!=0,1,#REF!)*IF(#REF!=0,1,#REF!)</f>
        <v>#REF!</v>
      </c>
    </row>
    <row r="451" spans="1:116" x14ac:dyDescent="0.25">
      <c r="B451" s="184" t="str">
        <f>'Pressupost Producció TV'!B451</f>
        <v>10.01.02.</v>
      </c>
      <c r="C451" s="184" t="str">
        <f>'Pressupost Producció TV'!C451</f>
        <v xml:space="preserve">Missatgeria </v>
      </c>
      <c r="D451" s="159">
        <f>'Pressupost Producció TV'!D451</f>
        <v>0</v>
      </c>
      <c r="E451" s="239">
        <f>'Pressupost Producció TV'!N451</f>
        <v>0</v>
      </c>
      <c r="F451" s="255"/>
      <c r="G451" s="252">
        <f t="shared" si="31"/>
        <v>0</v>
      </c>
      <c r="DL451" s="39" t="e">
        <f>(IF(#REF!=0,1,#REF!)*IF(#REF!=0,1,#REF!)*#REF! )+#REF!*IF(#REF!=0,1,#REF!)*IF(#REF!=0,1,#REF!)</f>
        <v>#REF!</v>
      </c>
    </row>
    <row r="452" spans="1:116" x14ac:dyDescent="0.25">
      <c r="A452" s="34"/>
      <c r="B452" s="145" t="str">
        <f>'Pressupost Producció TV'!B452</f>
        <v>10.01.03.</v>
      </c>
      <c r="C452" s="145" t="str">
        <f>'Pressupost Producció TV'!C452</f>
        <v xml:space="preserve">Correu i telègrafs  </v>
      </c>
      <c r="D452" s="150">
        <f>'Pressupost Producció TV'!D452</f>
        <v>0</v>
      </c>
      <c r="E452" s="239">
        <f>'Pressupost Producció TV'!N452</f>
        <v>0</v>
      </c>
      <c r="F452" s="254"/>
      <c r="G452" s="252">
        <f t="shared" si="31"/>
        <v>0</v>
      </c>
      <c r="DL452" s="39" t="e">
        <f>(IF(#REF!=0,1,#REF!)*IF(#REF!=0,1,#REF!)*#REF! )+#REF!*IF(#REF!=0,1,#REF!)*IF(#REF!=0,1,#REF!)</f>
        <v>#REF!</v>
      </c>
    </row>
    <row r="453" spans="1:116" x14ac:dyDescent="0.25">
      <c r="A453" s="34"/>
      <c r="B453" s="184" t="str">
        <f>'Pressupost Producció TV'!B453</f>
        <v>10.01.04.</v>
      </c>
      <c r="C453" s="184" t="str">
        <f>'Pressupost Producció TV'!C453</f>
        <v xml:space="preserve">Telèfons </v>
      </c>
      <c r="D453" s="159">
        <f>'Pressupost Producció TV'!D453</f>
        <v>0</v>
      </c>
      <c r="E453" s="239">
        <f>'Pressupost Producció TV'!N453</f>
        <v>0</v>
      </c>
      <c r="F453" s="255"/>
      <c r="G453" s="252">
        <f t="shared" si="31"/>
        <v>0</v>
      </c>
      <c r="DL453" s="39" t="e">
        <f>(IF(#REF!=0,1,#REF!)*IF(#REF!=0,1,#REF!)*#REF! )+#REF!*IF(#REF!=0,1,#REF!)*IF(#REF!=0,1,#REF!)</f>
        <v>#REF!</v>
      </c>
    </row>
    <row r="454" spans="1:116" x14ac:dyDescent="0.25">
      <c r="A454" s="34"/>
      <c r="B454" s="145" t="str">
        <f>'Pressupost Producció TV'!B454</f>
        <v>10.01.05.</v>
      </c>
      <c r="C454" s="145" t="str">
        <f>'Pressupost Producció TV'!C454</f>
        <v>Walkies</v>
      </c>
      <c r="D454" s="150">
        <f>'Pressupost Producció TV'!D454</f>
        <v>0</v>
      </c>
      <c r="E454" s="239">
        <f>'Pressupost Producció TV'!N454</f>
        <v>0</v>
      </c>
      <c r="F454" s="254"/>
      <c r="G454" s="252">
        <f t="shared" si="31"/>
        <v>0</v>
      </c>
      <c r="DL454" s="39" t="e">
        <f>(IF(#REF!=0,1,#REF!)*IF(#REF!=0,1,#REF!)*#REF! )+#REF!*IF(#REF!=0,1,#REF!)*IF(#REF!=0,1,#REF!)</f>
        <v>#REF!</v>
      </c>
    </row>
    <row r="455" spans="1:116" x14ac:dyDescent="0.25">
      <c r="A455" s="34"/>
      <c r="B455" s="184" t="str">
        <f>'Pressupost Producció TV'!B455</f>
        <v>10.01.06.</v>
      </c>
      <c r="C455" s="184" t="str">
        <f>'Pressupost Producció TV'!C455</f>
        <v xml:space="preserve">Llum, aigua, neteja </v>
      </c>
      <c r="D455" s="159">
        <f>'Pressupost Producció TV'!D455</f>
        <v>0</v>
      </c>
      <c r="E455" s="239">
        <f>'Pressupost Producció TV'!N455</f>
        <v>0</v>
      </c>
      <c r="F455" s="255"/>
      <c r="G455" s="252">
        <f t="shared" si="31"/>
        <v>0</v>
      </c>
      <c r="DL455" s="39" t="e">
        <f>(IF(#REF!=0,1,#REF!)*IF(#REF!=0,1,#REF!)*#REF! )+#REF!*IF(#REF!=0,1,#REF!)*IF(#REF!=0,1,#REF!)</f>
        <v>#REF!</v>
      </c>
    </row>
    <row r="456" spans="1:116" x14ac:dyDescent="0.25">
      <c r="A456" s="34"/>
      <c r="B456" s="145" t="str">
        <f>'Pressupost Producció TV'!B456</f>
        <v>10.01.07.</v>
      </c>
      <c r="C456" s="145" t="str">
        <f>'Pressupost Producció TV'!C456</f>
        <v xml:space="preserve">Material d' oficina </v>
      </c>
      <c r="D456" s="150">
        <f>'Pressupost Producció TV'!D456</f>
        <v>0</v>
      </c>
      <c r="E456" s="239">
        <f>'Pressupost Producció TV'!N456</f>
        <v>0</v>
      </c>
      <c r="F456" s="254"/>
      <c r="G456" s="252">
        <f t="shared" si="31"/>
        <v>0</v>
      </c>
      <c r="DL456" s="39" t="e">
        <f>(IF(#REF!=0,1,#REF!)*IF(#REF!=0,1,#REF!)*#REF! )+#REF!*IF(#REF!=0,1,#REF!)*IF(#REF!=0,1,#REF!)</f>
        <v>#REF!</v>
      </c>
    </row>
    <row r="457" spans="1:116" x14ac:dyDescent="0.25">
      <c r="A457" s="34"/>
      <c r="B457" s="184" t="str">
        <f>'Pressupost Producció TV'!B457</f>
        <v>10.01.08.</v>
      </c>
      <c r="C457" s="184" t="str">
        <f>'Pressupost Producció TV'!C457</f>
        <v>Discs durs</v>
      </c>
      <c r="D457" s="159">
        <f>'Pressupost Producció TV'!D457</f>
        <v>0</v>
      </c>
      <c r="E457" s="239">
        <f>'Pressupost Producció TV'!N457</f>
        <v>0</v>
      </c>
      <c r="F457" s="255"/>
      <c r="G457" s="252">
        <f t="shared" si="31"/>
        <v>0</v>
      </c>
      <c r="DL457" s="39" t="e">
        <f>(IF(#REF!=0,1,#REF!)*IF(#REF!=0,1,#REF!)*#REF! )+#REF!*IF(#REF!=0,1,#REF!)*IF(#REF!=0,1,#REF!)</f>
        <v>#REF!</v>
      </c>
    </row>
    <row r="458" spans="1:116" x14ac:dyDescent="0.25">
      <c r="A458" s="34"/>
      <c r="B458" s="145" t="str">
        <f>'Pressupost Producció TV'!B458</f>
        <v>10.01.09.</v>
      </c>
      <c r="C458" s="145" t="str">
        <f>'Pressupost Producció TV'!C458</f>
        <v>Gestoria</v>
      </c>
      <c r="D458" s="150">
        <f>'Pressupost Producció TV'!D458</f>
        <v>0</v>
      </c>
      <c r="E458" s="239">
        <f>'Pressupost Producció TV'!N458</f>
        <v>0</v>
      </c>
      <c r="F458" s="254"/>
      <c r="G458" s="252">
        <f t="shared" si="31"/>
        <v>0</v>
      </c>
      <c r="DL458" s="39" t="e">
        <f>(IF(#REF!=0,1,#REF!)*IF(#REF!=0,1,#REF!)*#REF! )+#REF!*IF(#REF!=0,1,#REF!)*IF(#REF!=0,1,#REF!)</f>
        <v>#REF!</v>
      </c>
    </row>
    <row r="459" spans="1:116" x14ac:dyDescent="0.25">
      <c r="A459" s="34"/>
      <c r="B459" s="184" t="str">
        <f>'Pressupost Producció TV'!B459</f>
        <v>10.01.10.</v>
      </c>
      <c r="C459" s="184" t="str">
        <f>'Pressupost Producció TV'!C459</f>
        <v xml:space="preserve">Fotocòpies </v>
      </c>
      <c r="D459" s="159">
        <f>'Pressupost Producció TV'!D459</f>
        <v>0</v>
      </c>
      <c r="E459" s="239">
        <f>'Pressupost Producció TV'!N459</f>
        <v>0</v>
      </c>
      <c r="F459" s="255"/>
      <c r="G459" s="252">
        <f t="shared" si="31"/>
        <v>0</v>
      </c>
      <c r="DL459" s="39" t="e">
        <f>(IF(#REF!=0,1,#REF!)*IF(#REF!=0,1,#REF!)*#REF! )+#REF!*IF(#REF!=0,1,#REF!)*IF(#REF!=0,1,#REF!)</f>
        <v>#REF!</v>
      </c>
    </row>
    <row r="460" spans="1:116" x14ac:dyDescent="0.25">
      <c r="A460" s="34"/>
      <c r="B460" s="145" t="str">
        <f>'Pressupost Producció TV'!B460</f>
        <v>10.01.11.</v>
      </c>
      <c r="C460" s="145" t="str">
        <f>'Pressupost Producció TV'!C460</f>
        <v xml:space="preserve">Despeses financeres </v>
      </c>
      <c r="D460" s="150">
        <f>'Pressupost Producció TV'!D460</f>
        <v>0</v>
      </c>
      <c r="E460" s="239">
        <f>'Pressupost Producció TV'!N460</f>
        <v>0</v>
      </c>
      <c r="F460" s="254"/>
      <c r="G460" s="252">
        <f t="shared" si="31"/>
        <v>0</v>
      </c>
      <c r="DL460" s="39" t="e">
        <f>(IF(#REF!=0,1,#REF!)*IF(#REF!=0,1,#REF!)*#REF! )+#REF!*IF(#REF!=0,1,#REF!)*IF(#REF!=0,1,#REF!)</f>
        <v>#REF!</v>
      </c>
    </row>
    <row r="461" spans="1:116" x14ac:dyDescent="0.25">
      <c r="A461" s="34"/>
      <c r="B461" s="184" t="str">
        <f>'Pressupost Producció TV'!B461</f>
        <v>10.01.12.</v>
      </c>
      <c r="C461" s="184" t="str">
        <f>'Pressupost Producció TV'!C461</f>
        <v>Imprevistos</v>
      </c>
      <c r="D461" s="159">
        <f>'Pressupost Producció TV'!D461</f>
        <v>0</v>
      </c>
      <c r="E461" s="239">
        <f>'Pressupost Producció TV'!N461</f>
        <v>0</v>
      </c>
      <c r="F461" s="255"/>
      <c r="G461" s="252">
        <f t="shared" si="31"/>
        <v>0</v>
      </c>
      <c r="DL461" s="39" t="e">
        <f>(IF(#REF!=0,1,#REF!)*IF(#REF!=0,1,#REF!)*#REF! )+#REF!*IF(#REF!=0,1,#REF!)*IF(#REF!=0,1,#REF!)</f>
        <v>#REF!</v>
      </c>
    </row>
    <row r="462" spans="1:116" x14ac:dyDescent="0.25">
      <c r="A462" s="34"/>
      <c r="B462" s="145" t="str">
        <f>'Pressupost Producció TV'!B462</f>
        <v>10.01.13.</v>
      </c>
      <c r="C462" s="249" t="str">
        <f>'Pressupost Producció TV'!C462</f>
        <v>Despeses especials</v>
      </c>
      <c r="D462" s="150">
        <f>'Pressupost Producció TV'!D462</f>
        <v>0</v>
      </c>
      <c r="E462" s="239">
        <f>'Pressupost Producció TV'!N462</f>
        <v>0</v>
      </c>
      <c r="F462" s="254"/>
      <c r="G462" s="252">
        <f t="shared" si="31"/>
        <v>0</v>
      </c>
      <c r="DL462" s="39"/>
    </row>
    <row r="463" spans="1:116" x14ac:dyDescent="0.25">
      <c r="A463" s="34"/>
      <c r="B463" s="184" t="str">
        <f>'Pressupost Producció TV'!B463</f>
        <v>10.01.14.</v>
      </c>
      <c r="C463" s="249" t="str">
        <f>'Pressupost Producció TV'!C463</f>
        <v>Despeses especials</v>
      </c>
      <c r="D463" s="159">
        <f>'Pressupost Producció TV'!D463</f>
        <v>0</v>
      </c>
      <c r="E463" s="239">
        <f>'Pressupost Producció TV'!N463</f>
        <v>0</v>
      </c>
      <c r="F463" s="255"/>
      <c r="G463" s="252">
        <f t="shared" si="31"/>
        <v>0</v>
      </c>
      <c r="DL463" s="39"/>
    </row>
    <row r="464" spans="1:116" x14ac:dyDescent="0.25">
      <c r="A464" s="34"/>
      <c r="B464" s="145" t="str">
        <f>'Pressupost Producció TV'!B464</f>
        <v>10.01.15.</v>
      </c>
      <c r="C464" s="240">
        <f>'Pressupost Producció TV'!C464</f>
        <v>0</v>
      </c>
      <c r="D464" s="150">
        <f>'Pressupost Producció TV'!D464</f>
        <v>0</v>
      </c>
      <c r="E464" s="239">
        <f>'Pressupost Producció TV'!N464</f>
        <v>0</v>
      </c>
      <c r="F464" s="254"/>
      <c r="G464" s="252">
        <f t="shared" si="31"/>
        <v>0</v>
      </c>
      <c r="DL464" s="39" t="e">
        <f>(IF(#REF!=0,1,#REF!)*IF(#REF!=0,1,#REF!)*#REF! )+#REF!*IF(#REF!=0,1,#REF!)*IF(#REF!=0,1,#REF!)</f>
        <v>#REF!</v>
      </c>
    </row>
    <row r="465" spans="1:116" x14ac:dyDescent="0.25">
      <c r="A465" s="34"/>
      <c r="B465" s="184" t="str">
        <f>'Pressupost Producció TV'!B465</f>
        <v>10.01.16.</v>
      </c>
      <c r="C465" s="240">
        <f>'Pressupost Producció TV'!C465</f>
        <v>0</v>
      </c>
      <c r="D465" s="159">
        <f>'Pressupost Producció TV'!D465</f>
        <v>0</v>
      </c>
      <c r="E465" s="239">
        <f>'Pressupost Producció TV'!N465</f>
        <v>0</v>
      </c>
      <c r="F465" s="255"/>
      <c r="G465" s="252">
        <f t="shared" si="31"/>
        <v>0</v>
      </c>
      <c r="DL465" s="39" t="e">
        <f>(IF(#REF!=0,1,#REF!)*IF(#REF!=0,1,#REF!)*#REF! )+#REF!*IF(#REF!=0,1,#REF!)*IF(#REF!=0,1,#REF!)</f>
        <v>#REF!</v>
      </c>
    </row>
    <row r="466" spans="1:116" x14ac:dyDescent="0.25">
      <c r="A466" s="34"/>
      <c r="B466" s="195" t="str">
        <f>'Pressupost Producció TV'!B466</f>
        <v>10.01.17.</v>
      </c>
      <c r="C466" s="248">
        <f>'Pressupost Producció TV'!C466</f>
        <v>0</v>
      </c>
      <c r="D466" s="182">
        <f>'Pressupost Producció TV'!D466</f>
        <v>0</v>
      </c>
      <c r="E466" s="239">
        <f>'Pressupost Producció TV'!N466</f>
        <v>0</v>
      </c>
      <c r="F466" s="254"/>
      <c r="G466" s="252">
        <f t="shared" si="31"/>
        <v>0</v>
      </c>
      <c r="DL466" s="39" t="e">
        <f>(IF(#REF!=0,1,#REF!)*IF(#REF!=0,1,#REF!)*#REF! )+#REF!*IF(#REF!=0,1,#REF!)*IF(#REF!=0,1,#REF!)</f>
        <v>#REF!</v>
      </c>
    </row>
    <row r="467" spans="1:116" ht="15.75" thickBot="1" x14ac:dyDescent="0.3">
      <c r="A467" s="34"/>
      <c r="B467" s="49"/>
      <c r="C467" s="133" t="str">
        <f>"TOTAL " &amp;" " &amp; B449 &amp; " " &amp; (C449)</f>
        <v>TOTAL  10.01. Generals.</v>
      </c>
      <c r="D467" s="134"/>
      <c r="E467" s="136">
        <f>'Pressupost Producció TV'!N467</f>
        <v>0</v>
      </c>
      <c r="F467" s="136">
        <f>SUM(F450:F466)</f>
        <v>0</v>
      </c>
      <c r="G467" s="136">
        <f>SUM(G450:G466)</f>
        <v>0</v>
      </c>
      <c r="DL467" s="40" t="e">
        <f>SUM(DL450:DL466)</f>
        <v>#REF!</v>
      </c>
    </row>
    <row r="468" spans="1:116" x14ac:dyDescent="0.25">
      <c r="A468" s="34"/>
      <c r="B468" s="49"/>
      <c r="C468" s="68" t="str">
        <f>"TOTAL" &amp; " " &amp;C447</f>
        <v>TOTAL CAPÍTOL 10.- Despeses generals</v>
      </c>
      <c r="D468" s="69"/>
      <c r="E468" s="250">
        <f>'Pressupost Producció TV'!N468</f>
        <v>0</v>
      </c>
      <c r="F468" s="250">
        <f>F467</f>
        <v>0</v>
      </c>
      <c r="G468" s="250">
        <f>G467</f>
        <v>0</v>
      </c>
      <c r="DL468" s="44" t="e">
        <f>(DL467)</f>
        <v>#REF!</v>
      </c>
    </row>
    <row r="469" spans="1:116" ht="12" customHeight="1" x14ac:dyDescent="0.25">
      <c r="A469" s="20"/>
      <c r="E469" s="42"/>
      <c r="F469"/>
    </row>
    <row r="470" spans="1:116" x14ac:dyDescent="0.25">
      <c r="A470" s="20"/>
      <c r="E470" s="42"/>
      <c r="F470"/>
    </row>
    <row r="471" spans="1:116" ht="18.75" x14ac:dyDescent="0.3">
      <c r="C471" s="56" t="s">
        <v>237</v>
      </c>
      <c r="D471" s="57"/>
      <c r="E471" s="251">
        <f>'Pressupost Producció TV'!N471</f>
        <v>0</v>
      </c>
      <c r="F471" s="251">
        <f>F28 + F157 + F211 + F272 + F323 + F361 + F384+ F435 + F445 + F468</f>
        <v>0</v>
      </c>
      <c r="G471" s="251">
        <f>G28 + G157 + G211 + G272 + G323 + G361 + G384+ G435 + G445 + G468</f>
        <v>0</v>
      </c>
      <c r="DL471" s="59" t="e">
        <f>(DL28+DL157+DL211+DL272+DL323+DL361+DL384+DL435+DL445+DL468)</f>
        <v>#REF!</v>
      </c>
    </row>
  </sheetData>
  <sheetProtection algorithmName="SHA-512" hashValue="H55+uJhntSuRrLLpIGjypMmSAy+SprbBDUcI6MQn9PayTsBmS+DmLqdm8fy5VVDMYGZWHe7yGaPc6Oh5ujQvww==" saltValue="z5nWW1DbVnZLxg03tYae0g==" spinCount="100000" sheet="1" selectLockedCells="1"/>
  <dataConsolidate/>
  <customSheetViews>
    <customSheetView guid="{B3735A95-1048-4852-A5F0-6E65EE2AE0AE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1"/>
      <headerFooter>
        <oddHeader>&amp;L&amp;G</oddHeader>
        <oddFooter>&amp;L&amp;BCCMA Confidencial&amp;B&amp;C&amp;D&amp;RPàgina &amp;P</oddFooter>
      </headerFooter>
    </customSheetView>
    <customSheetView guid="{FB1680C6-9E8E-4359-AB81-A1649BB5AF88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2"/>
      <headerFooter>
        <oddHeader>&amp;L&amp;G</oddHeader>
        <oddFooter>&amp;L&amp;BCCMA Confidencial&amp;B&amp;C&amp;D&amp;RPàgina &amp;P</oddFooter>
      </headerFooter>
    </customSheetView>
    <customSheetView guid="{7DF631EC-DFE3-4E5B-A06C-16A6D07FA6C3}" scale="80" zeroValues="0" printArea="1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3"/>
      <headerFooter>
        <oddHeader>&amp;L&amp;G</oddHeader>
        <oddFooter>&amp;L&amp;BCCMA Confidencial&amp;B&amp;C&amp;D&amp;RPàgina &amp;P</oddFooter>
      </headerFooter>
    </customSheetView>
    <customSheetView guid="{5208A340-0DC6-4752-9A10-745AB1A8604C}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6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4"/>
      <headerFooter>
        <oddHeader>&amp;L&amp;G</oddHeader>
        <oddFooter>&amp;L&amp;BCCMA Confidencial&amp;B&amp;C&amp;D&amp;RPàgina &amp;P</oddFooter>
      </headerFooter>
    </customSheetView>
    <customSheetView guid="{DDFA059A-7208-477B-A6FB-6B211EE624B9}" scale="80" zeroValues="0" printArea="1" hiddenColumns="1" topLeftCell="B1">
      <pane xSplit="3" ySplit="3" topLeftCell="E19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5"/>
      <headerFooter>
        <oddHeader>&amp;L&amp;G</oddHeader>
        <oddFooter>&amp;L&amp;BCCMA Confidencial&amp;B&amp;C&amp;D&amp;RPàgina &amp;P</oddFooter>
      </headerFooter>
    </customSheetView>
    <customSheetView guid="{64E0B953-B50B-43FC-8DE2-444B9310CDBC}" scale="80" zeroValues="0" printArea="1" hiddenColumns="1" topLeftCell="B1">
      <pane xSplit="3" ySplit="3" topLeftCell="E19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.39370078740157483" right="0.39370078740157483" top="0.74803149606299213" bottom="0.74803149606299213" header="0.31496062992125984" footer="0.31496062992125984"/>
      <pageSetup paperSize="9" scale="62" fitToHeight="0" orientation="portrait" r:id="rId6"/>
      <headerFooter>
        <oddHeader>&amp;L&amp;G</oddHeader>
        <oddFooter>&amp;L&amp;BCCMA Confidencial&amp;B&amp;C&amp;D&amp;RPàgina &amp;P</oddFooter>
      </headerFooter>
    </customSheetView>
  </customSheetViews>
  <mergeCells count="7">
    <mergeCell ref="B1:C1"/>
    <mergeCell ref="D1:G1"/>
    <mergeCell ref="A2:C3"/>
    <mergeCell ref="D2:D3"/>
    <mergeCell ref="E2:E3"/>
    <mergeCell ref="F2:F3"/>
    <mergeCell ref="G2:G3"/>
  </mergeCells>
  <pageMargins left="0.39370078740157483" right="0.39370078740157483" top="0.74803149606299213" bottom="0.74803149606299213" header="0.31496062992125984" footer="0.31496062992125984"/>
  <pageSetup paperSize="9" scale="62" fitToHeight="0" orientation="portrait" r:id="rId7"/>
  <headerFooter>
    <oddHeader>&amp;L&amp;G</oddHeader>
    <oddFooter>&amp;L&amp;BCCMA Confidencial&amp;B&amp;C&amp;D&amp;RPàgina &amp;P</oddFooter>
  </headerFooter>
  <rowBreaks count="10" manualBreakCount="10">
    <brk id="28" max="16383" man="1"/>
    <brk id="97" max="16383" man="1"/>
    <brk id="157" max="16383" man="1"/>
    <brk id="211" max="16383" man="1"/>
    <brk id="272" max="16383" man="1"/>
    <brk id="323" max="16383" man="1"/>
    <brk id="361" max="16383" man="1"/>
    <brk id="384" max="16383" man="1"/>
    <brk id="435" max="16383" man="1"/>
    <brk id="445" max="16383" man="1"/>
  </rowBreaks>
  <legacyDrawingHF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ull4">
    <tabColor theme="2" tint="-0.499984740745262"/>
  </sheetPr>
  <dimension ref="A1:K54"/>
  <sheetViews>
    <sheetView workbookViewId="0">
      <selection sqref="A1:D1"/>
    </sheetView>
  </sheetViews>
  <sheetFormatPr baseColWidth="10" defaultColWidth="9.140625" defaultRowHeight="15" x14ac:dyDescent="0.25"/>
  <cols>
    <col min="1" max="1" width="14.85546875" customWidth="1"/>
  </cols>
  <sheetData>
    <row r="1" spans="1:11" ht="23.25" x14ac:dyDescent="0.25">
      <c r="A1" s="309" t="str">
        <f>Portada!B1</f>
        <v>Actualització a: 12/02/2026</v>
      </c>
      <c r="B1" s="309"/>
      <c r="C1" s="310"/>
      <c r="D1" s="310"/>
    </row>
    <row r="3" spans="1:11" ht="21" x14ac:dyDescent="0.35">
      <c r="B3" s="101"/>
    </row>
    <row r="4" spans="1:11" ht="21" x14ac:dyDescent="0.35">
      <c r="B4" s="101" t="s">
        <v>538</v>
      </c>
    </row>
    <row r="5" spans="1:11" ht="18.75" x14ac:dyDescent="0.25">
      <c r="B5" s="115"/>
    </row>
    <row r="6" spans="1:11" ht="18.75" x14ac:dyDescent="0.25">
      <c r="B6" s="110"/>
      <c r="C6" s="20"/>
      <c r="D6" s="20"/>
      <c r="E6" s="20"/>
      <c r="F6" s="20"/>
      <c r="G6" s="20"/>
      <c r="H6" s="20"/>
      <c r="I6" s="20"/>
      <c r="J6" s="20"/>
      <c r="K6" s="46"/>
    </row>
    <row r="7" spans="1:11" x14ac:dyDescent="0.25">
      <c r="B7" s="38" t="s">
        <v>573</v>
      </c>
      <c r="C7" s="20"/>
      <c r="D7" s="20"/>
      <c r="E7" s="20"/>
      <c r="F7" s="20"/>
      <c r="G7" s="20"/>
      <c r="H7" s="20"/>
      <c r="I7" s="20"/>
      <c r="J7" s="20"/>
      <c r="K7" s="46"/>
    </row>
    <row r="8" spans="1:11" x14ac:dyDescent="0.25">
      <c r="B8" s="38" t="s">
        <v>539</v>
      </c>
      <c r="C8" s="20"/>
      <c r="D8" s="20"/>
      <c r="E8" s="20"/>
      <c r="F8" s="20"/>
      <c r="G8" s="20"/>
      <c r="H8" s="20"/>
      <c r="I8" s="20"/>
      <c r="J8" s="20"/>
      <c r="K8" s="46"/>
    </row>
    <row r="9" spans="1:11" x14ac:dyDescent="0.25">
      <c r="B9" s="38"/>
      <c r="C9" s="20"/>
      <c r="D9" s="20"/>
      <c r="E9" s="20"/>
      <c r="F9" s="20"/>
      <c r="G9" s="20"/>
      <c r="H9" s="20"/>
      <c r="I9" s="20"/>
      <c r="J9" s="20"/>
      <c r="K9" s="46"/>
    </row>
    <row r="10" spans="1:11" x14ac:dyDescent="0.25">
      <c r="B10" s="38" t="s">
        <v>540</v>
      </c>
      <c r="C10" s="20"/>
      <c r="D10" s="20"/>
      <c r="E10" s="20"/>
      <c r="F10" s="20"/>
      <c r="G10" s="20"/>
      <c r="H10" s="20"/>
      <c r="I10" s="20"/>
      <c r="J10" s="20"/>
      <c r="K10" s="46"/>
    </row>
    <row r="11" spans="1:11" x14ac:dyDescent="0.25">
      <c r="B11" s="38"/>
      <c r="C11" s="20"/>
      <c r="D11" s="20"/>
      <c r="E11" s="20"/>
      <c r="F11" s="20"/>
      <c r="G11" s="20"/>
      <c r="H11" s="20"/>
      <c r="I11" s="20"/>
      <c r="J11" s="20"/>
      <c r="K11" s="46"/>
    </row>
    <row r="12" spans="1:11" x14ac:dyDescent="0.25">
      <c r="B12" s="38" t="s">
        <v>541</v>
      </c>
      <c r="C12" s="20"/>
      <c r="D12" s="20"/>
      <c r="E12" s="20"/>
      <c r="F12" s="20"/>
      <c r="G12" s="20"/>
      <c r="H12" s="20"/>
      <c r="I12" s="20"/>
      <c r="J12" s="20"/>
      <c r="K12" s="46"/>
    </row>
    <row r="13" spans="1:11" x14ac:dyDescent="0.25">
      <c r="B13" s="38"/>
      <c r="C13" s="20"/>
      <c r="D13" s="20"/>
      <c r="E13" s="20"/>
      <c r="F13" s="20"/>
      <c r="G13" s="20"/>
      <c r="H13" s="20"/>
      <c r="I13" s="20"/>
      <c r="J13" s="20"/>
      <c r="K13" s="46"/>
    </row>
    <row r="14" spans="1:11" x14ac:dyDescent="0.25">
      <c r="B14" s="38" t="s">
        <v>542</v>
      </c>
      <c r="C14" s="20"/>
      <c r="D14" s="20"/>
      <c r="E14" s="20"/>
      <c r="F14" s="20"/>
      <c r="G14" s="20"/>
      <c r="H14" s="20"/>
      <c r="I14" s="20"/>
      <c r="J14" s="20"/>
      <c r="K14" s="46"/>
    </row>
    <row r="15" spans="1:11" x14ac:dyDescent="0.25">
      <c r="B15" s="38"/>
      <c r="C15" s="20"/>
      <c r="D15" s="20"/>
      <c r="E15" s="20"/>
      <c r="F15" s="20"/>
      <c r="G15" s="20"/>
      <c r="H15" s="20"/>
      <c r="I15" s="20"/>
      <c r="J15" s="20"/>
      <c r="K15" s="46"/>
    </row>
    <row r="16" spans="1:11" x14ac:dyDescent="0.25">
      <c r="B16" s="38" t="s">
        <v>543</v>
      </c>
      <c r="C16" s="20"/>
      <c r="D16" s="20"/>
      <c r="E16" s="20"/>
      <c r="F16" s="20"/>
      <c r="G16" s="20"/>
      <c r="H16" s="20"/>
      <c r="I16" s="20"/>
      <c r="J16" s="20"/>
      <c r="K16" s="46"/>
    </row>
    <row r="17" spans="2:11" x14ac:dyDescent="0.25">
      <c r="B17" s="102" t="s">
        <v>544</v>
      </c>
      <c r="C17" s="20"/>
      <c r="D17" s="20"/>
      <c r="E17" s="20"/>
      <c r="F17" s="20"/>
      <c r="G17" s="20"/>
      <c r="H17" s="20"/>
      <c r="I17" s="20"/>
      <c r="J17" s="20"/>
      <c r="K17" s="46"/>
    </row>
    <row r="18" spans="2:11" x14ac:dyDescent="0.25">
      <c r="B18" s="102"/>
      <c r="C18" s="20"/>
      <c r="D18" s="20"/>
      <c r="E18" s="20"/>
      <c r="F18" s="20"/>
      <c r="G18" s="20"/>
      <c r="H18" s="20"/>
      <c r="I18" s="20"/>
      <c r="J18" s="20"/>
      <c r="K18" s="46"/>
    </row>
    <row r="19" spans="2:11" x14ac:dyDescent="0.25">
      <c r="B19" s="38" t="s">
        <v>619</v>
      </c>
      <c r="C19" s="20"/>
      <c r="D19" s="20"/>
      <c r="E19" s="20"/>
      <c r="F19" s="20"/>
      <c r="G19" s="20"/>
      <c r="H19" s="20"/>
      <c r="I19" s="20"/>
      <c r="J19" s="20"/>
      <c r="K19" s="46"/>
    </row>
    <row r="20" spans="2:11" x14ac:dyDescent="0.25">
      <c r="B20" s="102" t="s">
        <v>620</v>
      </c>
      <c r="C20" s="20"/>
      <c r="D20" s="20"/>
      <c r="E20" s="20"/>
      <c r="F20" s="20"/>
      <c r="G20" s="20"/>
      <c r="H20" s="20"/>
      <c r="I20" s="20"/>
      <c r="J20" s="20"/>
      <c r="K20" s="46"/>
    </row>
    <row r="21" spans="2:11" x14ac:dyDescent="0.25">
      <c r="B21" s="102" t="s">
        <v>621</v>
      </c>
      <c r="C21" s="20"/>
      <c r="D21" s="20"/>
      <c r="E21" s="20"/>
      <c r="F21" s="20"/>
      <c r="G21" s="20"/>
      <c r="H21" s="20"/>
      <c r="I21" s="20"/>
      <c r="J21" s="20"/>
      <c r="K21" s="46"/>
    </row>
    <row r="22" spans="2:11" x14ac:dyDescent="0.25">
      <c r="B22" s="102" t="s">
        <v>545</v>
      </c>
      <c r="C22" s="20"/>
      <c r="D22" s="20"/>
      <c r="E22" s="20"/>
      <c r="F22" s="20"/>
      <c r="G22" s="20"/>
      <c r="H22" s="20"/>
      <c r="I22" s="20"/>
      <c r="J22" s="20"/>
      <c r="K22" s="46"/>
    </row>
    <row r="23" spans="2:11" x14ac:dyDescent="0.25">
      <c r="B23" s="102"/>
      <c r="C23" s="20"/>
      <c r="D23" s="20"/>
      <c r="E23" s="20"/>
      <c r="F23" s="20"/>
      <c r="G23" s="20"/>
      <c r="H23" s="20"/>
      <c r="I23" s="20"/>
      <c r="J23" s="20"/>
      <c r="K23" s="46"/>
    </row>
    <row r="24" spans="2:11" x14ac:dyDescent="0.25">
      <c r="B24" s="38" t="s">
        <v>546</v>
      </c>
      <c r="C24" s="20"/>
      <c r="D24" s="20"/>
      <c r="E24" s="20"/>
      <c r="F24" s="20"/>
      <c r="G24" s="20"/>
      <c r="H24" s="20"/>
      <c r="I24" s="20"/>
      <c r="J24" s="20"/>
      <c r="K24" s="46"/>
    </row>
    <row r="25" spans="2:11" x14ac:dyDescent="0.25">
      <c r="B25" s="38"/>
      <c r="C25" s="20"/>
      <c r="D25" s="20"/>
      <c r="E25" s="20"/>
      <c r="F25" s="20"/>
      <c r="G25" s="20"/>
      <c r="H25" s="20"/>
      <c r="I25" s="20"/>
      <c r="J25" s="20"/>
      <c r="K25" s="46"/>
    </row>
    <row r="26" spans="2:11" x14ac:dyDescent="0.25">
      <c r="B26" s="38" t="s">
        <v>547</v>
      </c>
      <c r="C26" s="20"/>
      <c r="D26" s="20"/>
      <c r="E26" s="20"/>
      <c r="F26" s="20"/>
      <c r="G26" s="20"/>
      <c r="H26" s="20"/>
      <c r="I26" s="20"/>
      <c r="J26" s="20"/>
      <c r="K26" s="46"/>
    </row>
    <row r="27" spans="2:11" x14ac:dyDescent="0.25">
      <c r="B27" s="38"/>
      <c r="C27" s="20"/>
      <c r="D27" s="20"/>
      <c r="E27" s="20"/>
      <c r="F27" s="20"/>
      <c r="G27" s="20"/>
      <c r="H27" s="20"/>
      <c r="I27" s="20"/>
      <c r="J27" s="20"/>
      <c r="K27" s="46"/>
    </row>
    <row r="28" spans="2:11" x14ac:dyDescent="0.25">
      <c r="B28" s="38" t="s">
        <v>548</v>
      </c>
      <c r="C28" s="20"/>
      <c r="D28" s="20"/>
      <c r="E28" s="20"/>
      <c r="F28" s="20"/>
      <c r="G28" s="20"/>
      <c r="H28" s="20"/>
      <c r="I28" s="20"/>
      <c r="J28" s="20"/>
      <c r="K28" s="46"/>
    </row>
    <row r="29" spans="2:11" x14ac:dyDescent="0.25">
      <c r="B29" s="38"/>
      <c r="C29" s="20"/>
      <c r="D29" s="20"/>
      <c r="E29" s="20"/>
      <c r="F29" s="20"/>
      <c r="G29" s="20"/>
      <c r="H29" s="20"/>
      <c r="I29" s="20"/>
      <c r="J29" s="20"/>
      <c r="K29" s="46"/>
    </row>
    <row r="30" spans="2:11" x14ac:dyDescent="0.25">
      <c r="B30" s="38" t="s">
        <v>549</v>
      </c>
      <c r="C30" s="20"/>
      <c r="D30" s="20"/>
      <c r="E30" s="20"/>
      <c r="F30" s="20"/>
      <c r="G30" s="20"/>
      <c r="H30" s="20"/>
      <c r="I30" s="20"/>
      <c r="J30" s="20"/>
      <c r="K30" s="46"/>
    </row>
    <row r="31" spans="2:11" x14ac:dyDescent="0.25">
      <c r="B31" s="38"/>
      <c r="C31" s="20"/>
      <c r="D31" s="20"/>
      <c r="E31" s="20"/>
      <c r="F31" s="20"/>
      <c r="G31" s="20"/>
      <c r="H31" s="20"/>
      <c r="I31" s="20"/>
      <c r="J31" s="20"/>
      <c r="K31" s="46"/>
    </row>
    <row r="32" spans="2:11" x14ac:dyDescent="0.25">
      <c r="B32" s="38" t="s">
        <v>550</v>
      </c>
      <c r="C32" s="46"/>
      <c r="D32" s="46"/>
      <c r="E32" s="46"/>
      <c r="F32" s="46"/>
      <c r="G32" s="46"/>
      <c r="H32" s="46"/>
      <c r="I32" s="46"/>
      <c r="J32" s="46"/>
      <c r="K32" s="46"/>
    </row>
    <row r="33" spans="2:11" x14ac:dyDescent="0.25">
      <c r="B33" s="38"/>
      <c r="C33" s="46"/>
      <c r="D33" s="46"/>
      <c r="E33" s="46"/>
      <c r="F33" s="46"/>
      <c r="G33" s="46"/>
      <c r="H33" s="46"/>
      <c r="I33" s="46"/>
      <c r="J33" s="46"/>
      <c r="K33" s="46"/>
    </row>
    <row r="34" spans="2:11" x14ac:dyDescent="0.25">
      <c r="B34" s="38" t="s">
        <v>551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2:11" x14ac:dyDescent="0.25">
      <c r="B35" s="20"/>
      <c r="C35" s="46"/>
      <c r="D35" s="46"/>
      <c r="E35" s="46"/>
      <c r="F35" s="46"/>
      <c r="G35" s="46"/>
      <c r="H35" s="46"/>
      <c r="I35" s="46"/>
      <c r="J35" s="46"/>
      <c r="K35" s="46"/>
    </row>
    <row r="36" spans="2:11" x14ac:dyDescent="0.25">
      <c r="B36" s="38" t="s">
        <v>588</v>
      </c>
      <c r="C36" s="46"/>
      <c r="D36" s="46"/>
      <c r="E36" s="46"/>
      <c r="F36" s="46"/>
      <c r="G36" s="46"/>
      <c r="H36" s="46"/>
      <c r="I36" s="46"/>
      <c r="J36" s="46"/>
      <c r="K36" s="46"/>
    </row>
    <row r="37" spans="2:11" x14ac:dyDescent="0.25">
      <c r="B37" s="38" t="s">
        <v>552</v>
      </c>
    </row>
    <row r="41" spans="2:11" ht="21" x14ac:dyDescent="0.35">
      <c r="B41" s="305" t="s">
        <v>670</v>
      </c>
      <c r="I41" s="305" t="s">
        <v>685</v>
      </c>
    </row>
    <row r="42" spans="2:11" ht="11.25" customHeight="1" x14ac:dyDescent="0.25"/>
    <row r="43" spans="2:11" x14ac:dyDescent="0.25">
      <c r="B43" s="306"/>
      <c r="C43" s="306"/>
      <c r="D43" s="307" t="s">
        <v>672</v>
      </c>
      <c r="E43" s="306"/>
      <c r="F43" s="306"/>
      <c r="G43" s="306"/>
      <c r="H43" s="306"/>
      <c r="I43" s="306"/>
      <c r="J43" s="306"/>
      <c r="K43" s="307" t="s">
        <v>672</v>
      </c>
    </row>
    <row r="44" spans="2:11" x14ac:dyDescent="0.25">
      <c r="B44" s="306" t="s">
        <v>671</v>
      </c>
      <c r="C44" s="306"/>
      <c r="D44" s="307">
        <v>1</v>
      </c>
      <c r="E44" s="306"/>
      <c r="F44" s="306"/>
      <c r="G44" s="306"/>
      <c r="H44" s="306"/>
      <c r="I44" s="306" t="s">
        <v>671</v>
      </c>
      <c r="J44" s="306"/>
      <c r="K44" s="307">
        <v>1</v>
      </c>
    </row>
    <row r="45" spans="2:11" x14ac:dyDescent="0.25">
      <c r="B45" s="306" t="s">
        <v>673</v>
      </c>
      <c r="C45" s="306"/>
      <c r="D45" s="307" t="s">
        <v>682</v>
      </c>
      <c r="E45" s="306"/>
      <c r="F45" s="306"/>
      <c r="G45" s="306"/>
      <c r="H45" s="306"/>
      <c r="I45" s="306" t="s">
        <v>673</v>
      </c>
      <c r="J45" s="306"/>
      <c r="K45" s="307" t="s">
        <v>686</v>
      </c>
    </row>
    <row r="46" spans="2:11" x14ac:dyDescent="0.25">
      <c r="B46" s="306" t="s">
        <v>674</v>
      </c>
      <c r="C46" s="306"/>
      <c r="D46" s="307" t="s">
        <v>683</v>
      </c>
      <c r="E46" s="306"/>
      <c r="F46" s="306"/>
      <c r="G46" s="306"/>
      <c r="H46" s="306"/>
      <c r="I46" s="306" t="s">
        <v>674</v>
      </c>
      <c r="J46" s="306"/>
      <c r="K46" s="307">
        <v>4</v>
      </c>
    </row>
    <row r="47" spans="2:11" x14ac:dyDescent="0.25">
      <c r="B47" s="306" t="s">
        <v>675</v>
      </c>
      <c r="C47" s="306"/>
      <c r="D47" s="307" t="s">
        <v>684</v>
      </c>
      <c r="E47" s="306"/>
      <c r="F47" s="306"/>
      <c r="G47" s="306"/>
      <c r="H47" s="306"/>
      <c r="I47" s="306" t="s">
        <v>675</v>
      </c>
      <c r="J47" s="306"/>
      <c r="K47" s="307">
        <v>5</v>
      </c>
    </row>
    <row r="48" spans="2:11" x14ac:dyDescent="0.25">
      <c r="B48" s="306" t="s">
        <v>676</v>
      </c>
      <c r="C48" s="306"/>
      <c r="D48" s="307">
        <v>9</v>
      </c>
      <c r="E48" s="306"/>
      <c r="F48" s="306"/>
      <c r="G48" s="306"/>
      <c r="H48" s="306"/>
      <c r="I48" s="306" t="s">
        <v>676</v>
      </c>
      <c r="J48" s="306"/>
      <c r="K48" s="307">
        <v>6</v>
      </c>
    </row>
    <row r="49" spans="2:11" x14ac:dyDescent="0.25">
      <c r="B49" s="306" t="s">
        <v>677</v>
      </c>
      <c r="C49" s="306"/>
      <c r="D49" s="307">
        <v>10</v>
      </c>
      <c r="E49" s="306"/>
      <c r="F49" s="306"/>
      <c r="G49" s="306"/>
      <c r="H49" s="306"/>
      <c r="I49" s="306" t="s">
        <v>677</v>
      </c>
      <c r="J49" s="306"/>
      <c r="K49" s="307">
        <v>7</v>
      </c>
    </row>
    <row r="50" spans="2:11" x14ac:dyDescent="0.25">
      <c r="B50" s="306" t="s">
        <v>678</v>
      </c>
      <c r="C50" s="306"/>
      <c r="D50" s="307">
        <v>11</v>
      </c>
      <c r="E50" s="306"/>
      <c r="F50" s="306"/>
      <c r="G50" s="306"/>
      <c r="H50" s="306"/>
      <c r="I50" s="306" t="s">
        <v>678</v>
      </c>
      <c r="J50" s="306"/>
      <c r="K50" s="307">
        <v>8</v>
      </c>
    </row>
    <row r="51" spans="2:11" x14ac:dyDescent="0.25">
      <c r="B51" s="306" t="s">
        <v>679</v>
      </c>
      <c r="C51" s="306"/>
      <c r="D51" s="307">
        <v>12</v>
      </c>
      <c r="E51" s="306"/>
      <c r="F51" s="306"/>
      <c r="G51" s="306"/>
      <c r="H51" s="306"/>
      <c r="I51" s="306" t="s">
        <v>679</v>
      </c>
      <c r="J51" s="306"/>
      <c r="K51" s="307">
        <v>9</v>
      </c>
    </row>
    <row r="52" spans="2:11" x14ac:dyDescent="0.25">
      <c r="B52" s="306" t="s">
        <v>680</v>
      </c>
      <c r="C52" s="306"/>
      <c r="D52" s="307">
        <v>13</v>
      </c>
      <c r="E52" s="306"/>
      <c r="F52" s="306"/>
      <c r="G52" s="306"/>
      <c r="H52" s="306"/>
      <c r="I52" s="306" t="s">
        <v>680</v>
      </c>
      <c r="J52" s="306"/>
      <c r="K52" s="307">
        <v>10</v>
      </c>
    </row>
    <row r="53" spans="2:11" x14ac:dyDescent="0.25">
      <c r="B53" s="306" t="s">
        <v>681</v>
      </c>
      <c r="C53" s="306"/>
      <c r="D53" s="307">
        <v>14</v>
      </c>
      <c r="E53" s="306"/>
      <c r="F53" s="306"/>
      <c r="G53" s="306"/>
      <c r="H53" s="306"/>
      <c r="I53" s="306" t="s">
        <v>681</v>
      </c>
      <c r="J53" s="306"/>
      <c r="K53" s="307">
        <v>11</v>
      </c>
    </row>
    <row r="54" spans="2:11" x14ac:dyDescent="0.25">
      <c r="B54" s="306"/>
      <c r="C54" s="306"/>
      <c r="D54" s="306"/>
      <c r="E54" s="306"/>
      <c r="F54" s="306"/>
      <c r="G54" s="306"/>
      <c r="H54" s="306"/>
      <c r="I54" s="306"/>
      <c r="J54" s="306"/>
      <c r="K54" s="306"/>
    </row>
  </sheetData>
  <sheetProtection algorithmName="SHA-512" hashValue="YcDQysILlCgjn+53Vn5/aHAKhZMuFbgv1LWsLKf+Dn+KLqzT7MEdlJ9LBiKz06oSvnMnrtfmaAmbucWIJIQzFw==" saltValue="gxTaFSSRX1sXBj1SfTOWcg==" spinCount="100000" sheet="1" selectLockedCells="1"/>
  <customSheetViews>
    <customSheetView guid="{B3735A95-1048-4852-A5F0-6E65EE2AE0AE}" topLeftCell="A22">
      <selection sqref="A1:B1"/>
      <pageMargins left="0.7" right="0.7" top="0.75" bottom="0.75" header="0.3" footer="0.3"/>
      <pageSetup paperSize="9" orientation="portrait" verticalDpi="0" r:id="rId1"/>
    </customSheetView>
    <customSheetView guid="{FB1680C6-9E8E-4359-AB81-A1649BB5AF88}">
      <selection sqref="A1:B1"/>
      <pageMargins left="0.7" right="0.7" top="0.75" bottom="0.75" header="0.3" footer="0.3"/>
      <pageSetup paperSize="9" orientation="portrait" verticalDpi="0" r:id="rId2"/>
    </customSheetView>
    <customSheetView guid="{7DF631EC-DFE3-4E5B-A06C-16A6D07FA6C3}" topLeftCell="A16">
      <selection sqref="A1:B1"/>
      <pageMargins left="0.7" right="0.7" top="0.75" bottom="0.75" header="0.3" footer="0.3"/>
      <pageSetup paperSize="9" orientation="portrait" verticalDpi="0" r:id="rId3"/>
    </customSheetView>
    <customSheetView guid="{5208A340-0DC6-4752-9A10-745AB1A8604C}" topLeftCell="A16">
      <selection sqref="A1:B1"/>
      <pageMargins left="0.7" right="0.7" top="0.75" bottom="0.75" header="0.3" footer="0.3"/>
      <pageSetup paperSize="9" orientation="portrait" verticalDpi="0" r:id="rId4"/>
    </customSheetView>
    <customSheetView guid="{DDFA059A-7208-477B-A6FB-6B211EE624B9}" topLeftCell="A16">
      <selection sqref="A1:B1"/>
      <pageMargins left="0.7" right="0.7" top="0.75" bottom="0.75" header="0.3" footer="0.3"/>
      <pageSetup paperSize="9" orientation="portrait" verticalDpi="0" r:id="rId5"/>
    </customSheetView>
    <customSheetView guid="{64E0B953-B50B-43FC-8DE2-444B9310CDBC}" topLeftCell="A16">
      <selection sqref="A1:B1"/>
      <pageMargins left="0.7" right="0.7" top="0.75" bottom="0.75" header="0.3" footer="0.3"/>
      <pageSetup paperSize="9" orientation="portrait" verticalDpi="0" r:id="rId6"/>
    </customSheetView>
  </customSheetViews>
  <pageMargins left="0.7" right="0.7" top="0.75" bottom="0.75" header="0.3" footer="0.3"/>
  <pageSetup paperSize="9" orientation="portrait" verticalDpi="0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ull8">
    <tabColor rgb="FF7030A0"/>
  </sheetPr>
  <dimension ref="A1:H19"/>
  <sheetViews>
    <sheetView workbookViewId="0">
      <selection activeCell="C7" sqref="C7"/>
    </sheetView>
  </sheetViews>
  <sheetFormatPr baseColWidth="10" defaultColWidth="9.140625" defaultRowHeight="15" x14ac:dyDescent="0.25"/>
  <cols>
    <col min="2" max="2" width="48.5703125" customWidth="1"/>
    <col min="3" max="8" width="10.5703125" customWidth="1"/>
  </cols>
  <sheetData>
    <row r="1" spans="1:8" x14ac:dyDescent="0.25">
      <c r="A1" s="117" t="str">
        <f>Portada!B1</f>
        <v>Actualització a: 12/02/2026</v>
      </c>
      <c r="B1" s="117"/>
      <c r="C1" s="116"/>
      <c r="D1" s="116"/>
      <c r="E1" s="116"/>
      <c r="F1" s="116"/>
      <c r="G1" s="116"/>
      <c r="H1" s="116"/>
    </row>
    <row r="2" spans="1:8" ht="15.75" thickBot="1" x14ac:dyDescent="0.3">
      <c r="A2" s="116"/>
      <c r="B2" s="116"/>
      <c r="C2" s="116"/>
      <c r="D2" s="116"/>
      <c r="E2" s="116"/>
      <c r="F2" s="116"/>
      <c r="G2" s="116"/>
      <c r="H2" s="116"/>
    </row>
    <row r="3" spans="1:8" ht="18.75" thickBot="1" x14ac:dyDescent="0.3">
      <c r="A3" s="384" t="s">
        <v>639</v>
      </c>
      <c r="B3" s="385"/>
      <c r="C3" s="385"/>
      <c r="D3" s="385"/>
      <c r="E3" s="385"/>
      <c r="F3" s="385"/>
      <c r="G3" s="385"/>
      <c r="H3" s="386"/>
    </row>
    <row r="4" spans="1:8" ht="18" x14ac:dyDescent="0.25">
      <c r="A4" s="259"/>
      <c r="B4" s="258"/>
      <c r="C4" s="389" t="s">
        <v>622</v>
      </c>
      <c r="D4" s="389"/>
      <c r="E4" s="389"/>
      <c r="F4" s="389"/>
      <c r="G4" s="389"/>
      <c r="H4" s="390"/>
    </row>
    <row r="5" spans="1:8" ht="16.5" thickBot="1" x14ac:dyDescent="0.3">
      <c r="A5" s="260"/>
      <c r="B5" s="120"/>
      <c r="C5" s="387" t="s">
        <v>640</v>
      </c>
      <c r="D5" s="387"/>
      <c r="E5" s="387"/>
      <c r="F5" s="387" t="s">
        <v>641</v>
      </c>
      <c r="G5" s="387"/>
      <c r="H5" s="388"/>
    </row>
    <row r="6" spans="1:8" ht="16.5" thickBot="1" x14ac:dyDescent="0.3">
      <c r="A6" s="261"/>
      <c r="B6" s="121"/>
      <c r="C6" s="127" t="s">
        <v>642</v>
      </c>
      <c r="D6" s="127" t="s">
        <v>644</v>
      </c>
      <c r="E6" s="127" t="s">
        <v>643</v>
      </c>
      <c r="F6" s="127" t="s">
        <v>642</v>
      </c>
      <c r="G6" s="127" t="s">
        <v>644</v>
      </c>
      <c r="H6" s="262" t="s">
        <v>643</v>
      </c>
    </row>
    <row r="7" spans="1:8" x14ac:dyDescent="0.25">
      <c r="A7" s="263" t="str">
        <f>'Pressupost Producció TV'!C5&amp; "....................................................................."</f>
        <v>CAPÍTOL 01.- Guió, música i arxiu.....................................................................</v>
      </c>
      <c r="B7" s="118"/>
      <c r="C7" s="128">
        <f>'Pressupost Arrencada TV'!N28</f>
        <v>0</v>
      </c>
      <c r="D7" s="122">
        <f>'Pressupost Arrencada TV'!EC28</f>
        <v>0</v>
      </c>
      <c r="E7" s="125">
        <f>'Pressupost Arrencada TV'!N28 - 'Pressupost Arrencada TV'!EC28</f>
        <v>0</v>
      </c>
      <c r="F7" s="122">
        <f>'Pressupost Producció TV'!N28</f>
        <v>0</v>
      </c>
      <c r="G7" s="122">
        <f>'Pressupost Producció TV'!EC28</f>
        <v>0</v>
      </c>
      <c r="H7" s="264">
        <f>'Pressupost Producció TV'!N28 -'Pressupost Producció TV'!EC28</f>
        <v>0</v>
      </c>
    </row>
    <row r="8" spans="1:8" x14ac:dyDescent="0.25">
      <c r="A8" s="263" t="str">
        <f>'Pressupost Producció TV'!C30&amp; "..........................................................................."</f>
        <v>CAPÍTOL 02.- Personal artístic...........................................................................</v>
      </c>
      <c r="B8" s="118"/>
      <c r="C8" s="129">
        <f>'Pressupost Arrencada TV'!N157</f>
        <v>0</v>
      </c>
      <c r="D8" s="122">
        <f>'Pressupost Arrencada TV'!EC157</f>
        <v>0</v>
      </c>
      <c r="E8" s="125">
        <f>'Pressupost Arrencada TV'!N157 - 'Pressupost Arrencada TV'!EC157</f>
        <v>0</v>
      </c>
      <c r="F8" s="122">
        <f>'Pressupost Producció TV'!N157</f>
        <v>0</v>
      </c>
      <c r="G8" s="122">
        <f>'Pressupost Producció TV'!EC157</f>
        <v>0</v>
      </c>
      <c r="H8" s="264">
        <f>'Pressupost Producció TV'!N157 -'Pressupost Producció TV'!EC157</f>
        <v>0</v>
      </c>
    </row>
    <row r="9" spans="1:8" x14ac:dyDescent="0.25">
      <c r="A9" s="263" t="str">
        <f>'Pressupost Producció TV'!C159&amp; "............................................................................"</f>
        <v>CAPÍTOL 03.- Equip programa............................................................................</v>
      </c>
      <c r="B9" s="118"/>
      <c r="C9" s="129">
        <f>'Pressupost Arrencada TV'!N211</f>
        <v>0</v>
      </c>
      <c r="D9" s="122">
        <f>'Pressupost Arrencada TV'!EC211</f>
        <v>0</v>
      </c>
      <c r="E9" s="125">
        <f>'Pressupost Arrencada TV'!N211-'Pressupost Arrencada TV'!EC211</f>
        <v>0</v>
      </c>
      <c r="F9" s="122">
        <f>'Pressupost Producció TV'!N211</f>
        <v>0</v>
      </c>
      <c r="G9" s="122">
        <f>'Pressupost Producció TV'!EC211</f>
        <v>0</v>
      </c>
      <c r="H9" s="264">
        <f>'Pressupost Producció TV'!N211-'Pressupost Producció TV'!EC211</f>
        <v>0</v>
      </c>
    </row>
    <row r="10" spans="1:8" x14ac:dyDescent="0.25">
      <c r="A10" s="263" t="str">
        <f>'Pressupost Producció TV'!C213&amp; "........................................"</f>
        <v>CAPÍTOL 04.-Serveis artístics i de postproducció........................................</v>
      </c>
      <c r="B10" s="118"/>
      <c r="C10" s="129">
        <f>'Pressupost Arrencada TV'!N272</f>
        <v>0</v>
      </c>
      <c r="D10" s="122">
        <f>'Pressupost Arrencada TV'!EC272</f>
        <v>0</v>
      </c>
      <c r="E10" s="125">
        <f>'Pressupost Arrencada TV'!N272 - 'Pressupost Arrencada TV'!EC272</f>
        <v>0</v>
      </c>
      <c r="F10" s="122">
        <f>'Pressupost Producció TV'!N272</f>
        <v>0</v>
      </c>
      <c r="G10" s="122">
        <f>'Pressupost Producció TV'!EC272</f>
        <v>0</v>
      </c>
      <c r="H10" s="264">
        <f>'Pressupost Producció TV'!N272-'Pressupost Producció TV'!EC272</f>
        <v>0</v>
      </c>
    </row>
    <row r="11" spans="1:8" x14ac:dyDescent="0.25">
      <c r="A11" s="263" t="str">
        <f>'Pressupost Producció TV'!C274&amp; "......................................................."</f>
        <v>CAPÍTOL 05.-Serveis tècnics / Explotació.......................................................</v>
      </c>
      <c r="B11" s="118"/>
      <c r="C11" s="129">
        <f>'Pressupost Arrencada TV'!N323</f>
        <v>0</v>
      </c>
      <c r="D11" s="122">
        <f>'Pressupost Arrencada TV'!EC323</f>
        <v>0</v>
      </c>
      <c r="E11" s="125">
        <f>'Pressupost Arrencada TV'!N323 - 'Pressupost Arrencada TV'!EC323</f>
        <v>0</v>
      </c>
      <c r="F11" s="122">
        <f>'Pressupost Producció TV'!N323</f>
        <v>0</v>
      </c>
      <c r="G11" s="122">
        <f>'Pressupost Producció TV'!EC323</f>
        <v>0</v>
      </c>
      <c r="H11" s="264">
        <f>'Pressupost Producció TV'!N323-'Pressupost Producció TV'!EC323</f>
        <v>0</v>
      </c>
    </row>
    <row r="12" spans="1:8" x14ac:dyDescent="0.25">
      <c r="A12" s="263" t="str">
        <f>'Pressupost Producció TV'!C325&amp; "................................................................................."</f>
        <v>CAPÍTOL 06.- Escenografia.................................................................................</v>
      </c>
      <c r="B12" s="118"/>
      <c r="C12" s="129">
        <f>'Pressupost Arrencada TV'!N361</f>
        <v>0</v>
      </c>
      <c r="D12" s="122">
        <f>'Pressupost Arrencada TV'!EC361</f>
        <v>0</v>
      </c>
      <c r="E12" s="125">
        <f>'Pressupost Arrencada TV'!N361 - 'Pressupost Arrencada TV'!EC361</f>
        <v>0</v>
      </c>
      <c r="F12" s="122">
        <f>'Pressupost Producció TV'!N361</f>
        <v>0</v>
      </c>
      <c r="G12" s="122">
        <f>'Pressupost Producció TV'!EC361</f>
        <v>0</v>
      </c>
      <c r="H12" s="264">
        <f>'Pressupost Producció TV'!N361-'Pressupost Producció TV'!EC361</f>
        <v>0</v>
      </c>
    </row>
    <row r="13" spans="1:8" x14ac:dyDescent="0.25">
      <c r="A13" s="263" t="str">
        <f>'Pressupost Producció TV'!C363&amp; "...................................................."</f>
        <v>CAPÍTOL 07.- Estudis rodatge/sonorització....................................................</v>
      </c>
      <c r="B13" s="118"/>
      <c r="C13" s="129">
        <f>'Pressupost Arrencada TV'!N384</f>
        <v>0</v>
      </c>
      <c r="D13" s="122">
        <f>'Pressupost Arrencada TV'!EC384</f>
        <v>0</v>
      </c>
      <c r="E13" s="125">
        <f>'Pressupost Arrencada TV'!N384 - 'Pressupost Arrencada TV'!EC384</f>
        <v>0</v>
      </c>
      <c r="F13" s="122">
        <f>'Pressupost Producció TV'!N384</f>
        <v>0</v>
      </c>
      <c r="G13" s="122">
        <f>'Pressupost Producció TV'!EC384</f>
        <v>0</v>
      </c>
      <c r="H13" s="264">
        <f>'Pressupost Producció TV'!N384 - 'Pressupost Producció TV'!EC384</f>
        <v>0</v>
      </c>
    </row>
    <row r="14" spans="1:8" x14ac:dyDescent="0.25">
      <c r="A14" s="263" t="str">
        <f>'Pressupost Producció TV'!C386&amp; "............................................................."</f>
        <v>CAPÍTOL 08.- Despeses de producció.............................................................</v>
      </c>
      <c r="B14" s="118"/>
      <c r="C14" s="129">
        <f>'Pressupost Arrencada TV'!N435</f>
        <v>0</v>
      </c>
      <c r="D14" s="122">
        <f>'Pressupost Arrencada TV'!EC435</f>
        <v>0</v>
      </c>
      <c r="E14" s="125">
        <f>'Pressupost Arrencada TV'!N435 -'Pressupost Arrencada TV'!EC435</f>
        <v>0</v>
      </c>
      <c r="F14" s="122">
        <f>'Pressupost Producció TV'!N435</f>
        <v>0</v>
      </c>
      <c r="G14" s="122">
        <f>'Pressupost Producció TV'!EC435</f>
        <v>0</v>
      </c>
      <c r="H14" s="264">
        <f>'Pressupost Producció TV'!N435 -'Pressupost Producció TV'!EC435</f>
        <v>0</v>
      </c>
    </row>
    <row r="15" spans="1:8" x14ac:dyDescent="0.25">
      <c r="A15" s="263" t="str">
        <f>'Pressupost Producció TV'!C437&amp; "............................................................................."</f>
        <v>CAPÍTOL 09.- Assegurances.............................................................................</v>
      </c>
      <c r="B15" s="118"/>
      <c r="C15" s="129">
        <f>'Pressupost Arrencada TV'!N445</f>
        <v>0</v>
      </c>
      <c r="D15" s="122">
        <f>'Pressupost Arrencada TV'!EC445</f>
        <v>0</v>
      </c>
      <c r="E15" s="125">
        <f>'Pressupost Arrencada TV'!N445-'Pressupost Arrencada TV'!EC445</f>
        <v>0</v>
      </c>
      <c r="F15" s="122">
        <f>'Pressupost Producció TV'!N445</f>
        <v>0</v>
      </c>
      <c r="G15" s="122">
        <f>'Pressupost Producció TV'!EC445</f>
        <v>0</v>
      </c>
      <c r="H15" s="264">
        <f>'Pressupost Producció TV'!N445 - 'Pressupost Producció TV'!EC445</f>
        <v>0</v>
      </c>
    </row>
    <row r="16" spans="1:8" x14ac:dyDescent="0.25">
      <c r="A16" s="263" t="str">
        <f>'Pressupost Producció TV'!C447&amp; "....................................................................."</f>
        <v>CAPÍTOL 10.- Despeses generals.....................................................................</v>
      </c>
      <c r="B16" s="118"/>
      <c r="C16" s="129">
        <f>'Pressupost Arrencada TV'!N468</f>
        <v>0</v>
      </c>
      <c r="D16" s="122">
        <f>('Pressupost Arrencada TV'!EC468)</f>
        <v>0</v>
      </c>
      <c r="E16" s="125">
        <f>('Pressupost Arrencada TV'!N468-'Pressupost Arrencada TV'!EC468)</f>
        <v>0</v>
      </c>
      <c r="F16" s="122">
        <f>'Pressupost Producció TV'!N468</f>
        <v>0</v>
      </c>
      <c r="G16" s="122">
        <f>'Pressupost Producció TV'!EC468</f>
        <v>0</v>
      </c>
      <c r="H16" s="264">
        <f>'Pressupost Producció TV'!N468-'Pressupost Producció TV'!EC468</f>
        <v>0</v>
      </c>
    </row>
    <row r="17" spans="1:8" x14ac:dyDescent="0.25">
      <c r="A17" s="265"/>
      <c r="B17" s="119"/>
      <c r="C17" s="129"/>
      <c r="D17" s="122"/>
      <c r="E17" s="125"/>
      <c r="F17" s="122"/>
      <c r="G17" s="122"/>
      <c r="H17" s="264"/>
    </row>
    <row r="18" spans="1:8" x14ac:dyDescent="0.25">
      <c r="A18" s="265"/>
      <c r="B18" s="123" t="s">
        <v>200</v>
      </c>
      <c r="C18" s="130">
        <f>'Pressupost Arrencada TV'!N471</f>
        <v>0</v>
      </c>
      <c r="D18" s="124">
        <f>'Pressupost Arrencada TV'!EC471</f>
        <v>0</v>
      </c>
      <c r="E18" s="126">
        <f>('Pressupost Arrencada TV'!N471-'Pressupost Arrencada TV'!EC471)</f>
        <v>0</v>
      </c>
      <c r="F18" s="124">
        <f>'Pressupost Producció TV'!N471</f>
        <v>0</v>
      </c>
      <c r="G18" s="124">
        <f>'Pressupost Producció TV'!EC471</f>
        <v>0</v>
      </c>
      <c r="H18" s="266">
        <f>('Pressupost Producció TV'!N471-'Pressupost Producció TV'!EC471)</f>
        <v>0</v>
      </c>
    </row>
    <row r="19" spans="1:8" ht="15.75" thickBot="1" x14ac:dyDescent="0.3">
      <c r="A19" s="267"/>
      <c r="B19" s="268"/>
      <c r="C19" s="269"/>
      <c r="D19" s="268"/>
      <c r="E19" s="270"/>
      <c r="F19" s="268"/>
      <c r="G19" s="268"/>
      <c r="H19" s="271"/>
    </row>
  </sheetData>
  <sheetProtection algorithmName="SHA-512" hashValue="DqXXFXC65WuJqTee28f9ZQAizvZJ7GFoXLSoYg6AIFyrjDHiuRGj6zOd0+HyC9F74JLCyiy2AfOj0pEY8UmhSg==" saltValue="hhC5qWKGuwiFFselxSRueQ==" spinCount="100000" sheet="1" objects="1" scenarios="1" selectLockedCells="1" selectUnlockedCells="1"/>
  <customSheetViews>
    <customSheetView guid="{B3735A95-1048-4852-A5F0-6E65EE2AE0AE}" state="hidden">
      <selection activeCell="A2" sqref="A2"/>
      <pageMargins left="0.7" right="0.7" top="0.75" bottom="0.75" header="0.3" footer="0.3"/>
      <pageSetup paperSize="9" orientation="portrait" verticalDpi="0" r:id="rId1"/>
    </customSheetView>
    <customSheetView guid="{FB1680C6-9E8E-4359-AB81-A1649BB5AF88}" state="hidden">
      <selection activeCell="A2" sqref="A2"/>
      <pageMargins left="0.7" right="0.7" top="0.75" bottom="0.75" header="0.3" footer="0.3"/>
      <pageSetup paperSize="9" orientation="portrait" verticalDpi="0" r:id="rId2"/>
    </customSheetView>
    <customSheetView guid="{7DF631EC-DFE3-4E5B-A06C-16A6D07FA6C3}" state="hidden">
      <selection activeCell="A2" sqref="A2"/>
      <pageMargins left="0.7" right="0.7" top="0.75" bottom="0.75" header="0.3" footer="0.3"/>
      <pageSetup paperSize="9" orientation="portrait" verticalDpi="0" r:id="rId3"/>
    </customSheetView>
    <customSheetView guid="{5208A340-0DC6-4752-9A10-745AB1A8604C}" state="hidden">
      <selection activeCell="A2" sqref="A2"/>
      <pageMargins left="0.7" right="0.7" top="0.75" bottom="0.75" header="0.3" footer="0.3"/>
      <pageSetup paperSize="9" orientation="portrait" verticalDpi="0" r:id="rId4"/>
    </customSheetView>
    <customSheetView guid="{DDFA059A-7208-477B-A6FB-6B211EE624B9}" state="hidden">
      <selection activeCell="A2" sqref="A2"/>
      <pageMargins left="0.7" right="0.7" top="0.75" bottom="0.75" header="0.3" footer="0.3"/>
      <pageSetup paperSize="9" orientation="portrait" verticalDpi="0" r:id="rId5"/>
    </customSheetView>
    <customSheetView guid="{64E0B953-B50B-43FC-8DE2-444B9310CDBC}" state="hidden">
      <selection activeCell="A2" sqref="A2"/>
      <pageMargins left="0.7" right="0.7" top="0.75" bottom="0.75" header="0.3" footer="0.3"/>
      <pageSetup paperSize="9" orientation="portrait" verticalDpi="0" r:id="rId6"/>
    </customSheetView>
  </customSheetViews>
  <mergeCells count="4">
    <mergeCell ref="A3:H3"/>
    <mergeCell ref="C5:E5"/>
    <mergeCell ref="F5:H5"/>
    <mergeCell ref="C4:H4"/>
  </mergeCells>
  <conditionalFormatting sqref="E7:E18">
    <cfRule type="expression" dxfId="1" priority="3">
      <formula>$E$7:$E$18&lt;&gt;0</formula>
    </cfRule>
  </conditionalFormatting>
  <conditionalFormatting sqref="H7:H18">
    <cfRule type="expression" dxfId="0" priority="2">
      <formula>$H$7:$H$18&lt;&gt; 0</formula>
    </cfRule>
  </conditionalFormatting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Pressupost Arrencada TV</vt:lpstr>
      <vt:lpstr>Pressupost Producció TV</vt:lpstr>
      <vt:lpstr>Resum</vt:lpstr>
      <vt:lpstr>Portada</vt:lpstr>
      <vt:lpstr>Realitats Arrencada TV</vt:lpstr>
      <vt:lpstr>Realitats Producció TV</vt:lpstr>
      <vt:lpstr>Indicacions</vt:lpstr>
      <vt:lpstr>Validació</vt:lpstr>
      <vt:lpstr>Portada!Área_de_impresión</vt:lpstr>
      <vt:lpstr>'Pressupost Producció TV'!Área_de_impresión</vt:lpstr>
      <vt:lpstr>'Realitats Arrencada TV'!Área_de_impresión</vt:lpstr>
      <vt:lpstr>'Realitats Producció TV'!Área_de_impresión</vt:lpstr>
      <vt:lpstr>Resum!Área_de_impresión</vt:lpstr>
      <vt:lpstr>'Pressupost Arrencada TV'!Títulos_a_imprimir</vt:lpstr>
      <vt:lpstr>'Pressupost Producció TV'!Títulos_a_imprimir</vt:lpstr>
      <vt:lpstr>'Realitats Arrencada TV'!Títulos_a_imprimir</vt:lpstr>
      <vt:lpstr>'Realitats Producció TV'!Títulos_a_imprimir</vt:lpstr>
    </vt:vector>
  </TitlesOfParts>
  <Company>CCMA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Panella, Josep Maria</dc:creator>
  <cp:lastModifiedBy>Ribas Clarà, Joaquim</cp:lastModifiedBy>
  <cp:lastPrinted>2022-06-01T13:55:28Z</cp:lastPrinted>
  <dcterms:created xsi:type="dcterms:W3CDTF">2015-09-18T10:41:44Z</dcterms:created>
  <dcterms:modified xsi:type="dcterms:W3CDTF">2026-02-13T07:10:48Z</dcterms:modified>
</cp:coreProperties>
</file>