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D:\BROSSA\PRESSUPOSTOS\"/>
    </mc:Choice>
  </mc:AlternateContent>
  <xr:revisionPtr revIDLastSave="0" documentId="13_ncr:1_{73FCC905-0C9E-447D-A54D-442EE51446F5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ressupost Arrencada VIDEOJOC" sheetId="7" r:id="rId1"/>
    <sheet name="Pressupost Producció VIDEOJOC" sheetId="2" r:id="rId2"/>
    <sheet name="Resum" sheetId="3" r:id="rId3"/>
    <sheet name="Portada" sheetId="5" r:id="rId4"/>
    <sheet name="Realitats Arrencada VIDEOJOC" sheetId="16" r:id="rId5"/>
    <sheet name="Realitats Produccio VIDEOJOC" sheetId="21" r:id="rId6"/>
    <sheet name="Indicacions" sheetId="6" r:id="rId7"/>
    <sheet name="Validació" sheetId="10" state="hidden" r:id="rId8"/>
  </sheets>
  <definedNames>
    <definedName name="_GoBack" localSheetId="6">Indicacions!#REF!</definedName>
    <definedName name="_xlnm.Print_Area" localSheetId="3">Portada!$B$1:$J$29</definedName>
    <definedName name="_xlnm.Print_Area" localSheetId="1">'Pressupost Producció VIDEOJOC'!$A$1:$O$204</definedName>
    <definedName name="_xlnm.Print_Area" localSheetId="4">'Realitats Arrencada VIDEOJOC'!$A$1:$G$200</definedName>
    <definedName name="_xlnm.Print_Area" localSheetId="5">'Realitats Produccio VIDEOJOC'!$A$1:$G$200</definedName>
    <definedName name="_xlnm.Print_Area" localSheetId="2">Resum!$A$1:$G$23</definedName>
    <definedName name="_xlnm.Print_Titles" localSheetId="0">'Pressupost Arrencada VIDEOJOC'!$1:$3</definedName>
    <definedName name="_xlnm.Print_Titles" localSheetId="1">'Pressupost Producció VIDEOJOC'!$1:$3</definedName>
    <definedName name="_xlnm.Print_Titles" localSheetId="4">'Realitats Arrencada VIDEOJOC'!$1:$3</definedName>
    <definedName name="_xlnm.Print_Titles" localSheetId="5">'Realitats Produccio VIDEOJOC'!$1:$3</definedName>
    <definedName name="Z_5208A340_0DC6_4752_9A10_745AB1A8604C_.wvu.Cols" localSheetId="3" hidden="1">Portada!$M:$M,Portada!$JI:$JI,Portada!$TE:$TE,Portada!$ADA:$ADA,Portada!$AMW:$AMW,Portada!$AWS:$AWS,Portada!$BGO:$BGO,Portada!$BQK:$BQK,Portada!$CAG:$CAG,Portada!$CKC:$CKC,Portada!$CTY:$CTY,Portada!$DDU:$DDU,Portada!$DNQ:$DNQ,Portada!$DXM:$DXM,Portada!$EHI:$EHI,Portada!$ERE:$ERE,Portada!$FBA:$FBA,Portada!$FKW:$FKW,Portada!$FUS:$FUS,Portada!$GEO:$GEO,Portada!$GOK:$GOK,Portada!$GYG:$GYG,Portada!$HIC:$HIC,Portada!$HRY:$HRY,Portada!$IBU:$IBU,Portada!$ILQ:$ILQ,Portada!$IVM:$IVM,Portada!$JFI:$JFI,Portada!$JPE:$JPE,Portada!$JZA:$JZA,Portada!$KIW:$KIW,Portada!$KSS:$KSS,Portada!$LCO:$LCO,Portada!$LMK:$LMK,Portada!$LWG:$LWG,Portada!$MGC:$MGC,Portada!$MPY:$MPY,Portada!$MZU:$MZU,Portada!$NJQ:$NJQ,Portada!$NTM:$NTM,Portada!$ODI:$ODI,Portada!$ONE:$ONE,Portada!$OXA:$OXA,Portada!$PGW:$PGW,Portada!$PQS:$PQS,Portada!$QAO:$QAO,Portada!$QKK:$QKK,Portada!$QUG:$QUG,Portada!$REC:$REC,Portada!$RNY:$RNY,Portada!$RXU:$RXU,Portada!$SHQ:$SHQ,Portada!$SRM:$SRM,Portada!$TBI:$TBI,Portada!$TLE:$TLE,Portada!$TVA:$TVA,Portada!$UEW:$UEW,Portada!$UOS:$UOS,Portada!$UYO:$UYO,Portada!$VIK:$VIK,Portada!$VSG:$VSG,Portada!$WCC:$WCC,Portada!$WLY:$WLY,Portada!$WVU:$WVU</definedName>
    <definedName name="Z_5208A340_0DC6_4752_9A10_745AB1A8604C_.wvu.Cols" localSheetId="0" hidden="1">'Pressupost Arrencada VIDEOJOC'!$A:$A,'Pressupost Arrencada VIDEOJOC'!$P:$Q,'Pressupost Arrencada VIDEOJOC'!$S:$S,'Pressupost Arrencada VIDEOJOC'!$U:$U,'Pressupost Arrencada VIDEOJOC'!$EC:$EC</definedName>
    <definedName name="Z_5208A340_0DC6_4752_9A10_745AB1A8604C_.wvu.Cols" localSheetId="1" hidden="1">'Pressupost Producció VIDEOJOC'!$A:$A,'Pressupost Producció VIDEOJOC'!$P:$Q,'Pressupost Producció VIDEOJOC'!$S:$S,'Pressupost Producció VIDEOJOC'!$U:$U,'Pressupost Producció VIDEOJOC'!$EC:$EC</definedName>
    <definedName name="Z_5208A340_0DC6_4752_9A10_745AB1A8604C_.wvu.Cols" localSheetId="4" hidden="1">'Realitats Arrencada VIDEOJOC'!$A:$A,'Realitats Arrencada VIDEOJOC'!$DL:$DL</definedName>
    <definedName name="Z_5208A340_0DC6_4752_9A10_745AB1A8604C_.wvu.Cols" localSheetId="5" hidden="1">'Realitats Produccio VIDEOJOC'!$A:$A,'Realitats Produccio VIDEOJOC'!$DL:$DL</definedName>
    <definedName name="Z_5208A340_0DC6_4752_9A10_745AB1A8604C_.wvu.PrintArea" localSheetId="3" hidden="1">Portada!$A$1:$K$34</definedName>
    <definedName name="Z_5208A340_0DC6_4752_9A10_745AB1A8604C_.wvu.PrintArea" localSheetId="0" hidden="1">'Pressupost Arrencada VIDEOJOC'!$A$1:$O$473</definedName>
    <definedName name="Z_5208A340_0DC6_4752_9A10_745AB1A8604C_.wvu.PrintArea" localSheetId="1" hidden="1">'Pressupost Producció VIDEOJOC'!$A$1:$O$204</definedName>
    <definedName name="Z_5208A340_0DC6_4752_9A10_745AB1A8604C_.wvu.PrintArea" localSheetId="4" hidden="1">'Realitats Arrencada VIDEOJOC'!$A$1:$G$200</definedName>
    <definedName name="Z_5208A340_0DC6_4752_9A10_745AB1A8604C_.wvu.PrintArea" localSheetId="5" hidden="1">'Realitats Produccio VIDEOJOC'!$A$1:$G$200</definedName>
    <definedName name="Z_5208A340_0DC6_4752_9A10_745AB1A8604C_.wvu.PrintArea" localSheetId="2" hidden="1">Resum!$A$1:$G$24</definedName>
    <definedName name="Z_5208A340_0DC6_4752_9A10_745AB1A8604C_.wvu.PrintTitles" localSheetId="0" hidden="1">'Pressupost Arrencada VIDEOJOC'!$1:$3</definedName>
    <definedName name="Z_5208A340_0DC6_4752_9A10_745AB1A8604C_.wvu.PrintTitles" localSheetId="1" hidden="1">'Pressupost Producció VIDEOJOC'!$1:$3</definedName>
    <definedName name="Z_5208A340_0DC6_4752_9A10_745AB1A8604C_.wvu.PrintTitles" localSheetId="4" hidden="1">'Realitats Arrencada VIDEOJOC'!$1:$3</definedName>
    <definedName name="Z_5208A340_0DC6_4752_9A10_745AB1A8604C_.wvu.PrintTitles" localSheetId="5" hidden="1">'Realitats Produccio VIDEOJOC'!$1:$3</definedName>
    <definedName name="Z_5208A340_0DC6_4752_9A10_745AB1A8604C_.wvu.Rows" localSheetId="3" hidden="1">Portada!$30:$57</definedName>
    <definedName name="Z_64E0B953_B50B_43FC_8DE2_444B9310CDBC_.wvu.Cols" localSheetId="3" hidden="1">Portada!$M:$M,Portada!$JI:$JI,Portada!$TE:$TE,Portada!$ADA:$ADA,Portada!$AMW:$AMW,Portada!$AWS:$AWS,Portada!$BGO:$BGO,Portada!$BQK:$BQK,Portada!$CAG:$CAG,Portada!$CKC:$CKC,Portada!$CTY:$CTY,Portada!$DDU:$DDU,Portada!$DNQ:$DNQ,Portada!$DXM:$DXM,Portada!$EHI:$EHI,Portada!$ERE:$ERE,Portada!$FBA:$FBA,Portada!$FKW:$FKW,Portada!$FUS:$FUS,Portada!$GEO:$GEO,Portada!$GOK:$GOK,Portada!$GYG:$GYG,Portada!$HIC:$HIC,Portada!$HRY:$HRY,Portada!$IBU:$IBU,Portada!$ILQ:$ILQ,Portada!$IVM:$IVM,Portada!$JFI:$JFI,Portada!$JPE:$JPE,Portada!$JZA:$JZA,Portada!$KIW:$KIW,Portada!$KSS:$KSS,Portada!$LCO:$LCO,Portada!$LMK:$LMK,Portada!$LWG:$LWG,Portada!$MGC:$MGC,Portada!$MPY:$MPY,Portada!$MZU:$MZU,Portada!$NJQ:$NJQ,Portada!$NTM:$NTM,Portada!$ODI:$ODI,Portada!$ONE:$ONE,Portada!$OXA:$OXA,Portada!$PGW:$PGW,Portada!$PQS:$PQS,Portada!$QAO:$QAO,Portada!$QKK:$QKK,Portada!$QUG:$QUG,Portada!$REC:$REC,Portada!$RNY:$RNY,Portada!$RXU:$RXU,Portada!$SHQ:$SHQ,Portada!$SRM:$SRM,Portada!$TBI:$TBI,Portada!$TLE:$TLE,Portada!$TVA:$TVA,Portada!$UEW:$UEW,Portada!$UOS:$UOS,Portada!$UYO:$UYO,Portada!$VIK:$VIK,Portada!$VSG:$VSG,Portada!$WCC:$WCC,Portada!$WLY:$WLY,Portada!$WVU:$WVU</definedName>
    <definedName name="Z_64E0B953_B50B_43FC_8DE2_444B9310CDBC_.wvu.Cols" localSheetId="0" hidden="1">'Pressupost Arrencada VIDEOJOC'!$A:$A,'Pressupost Arrencada VIDEOJOC'!$P:$Q,'Pressupost Arrencada VIDEOJOC'!$S:$S,'Pressupost Arrencada VIDEOJOC'!$U:$U,'Pressupost Arrencada VIDEOJOC'!$EC:$EC</definedName>
    <definedName name="Z_64E0B953_B50B_43FC_8DE2_444B9310CDBC_.wvu.Cols" localSheetId="1" hidden="1">'Pressupost Producció VIDEOJOC'!$A:$A,'Pressupost Producció VIDEOJOC'!$P:$Q,'Pressupost Producció VIDEOJOC'!$S:$S,'Pressupost Producció VIDEOJOC'!$U:$U,'Pressupost Producció VIDEOJOC'!$EC:$EC</definedName>
    <definedName name="Z_64E0B953_B50B_43FC_8DE2_444B9310CDBC_.wvu.Cols" localSheetId="4" hidden="1">'Realitats Arrencada VIDEOJOC'!$A:$A,'Realitats Arrencada VIDEOJOC'!$DL:$DL</definedName>
    <definedName name="Z_64E0B953_B50B_43FC_8DE2_444B9310CDBC_.wvu.Cols" localSheetId="5" hidden="1">'Realitats Produccio VIDEOJOC'!$A:$A,'Realitats Produccio VIDEOJOC'!$DL:$DL</definedName>
    <definedName name="Z_64E0B953_B50B_43FC_8DE2_444B9310CDBC_.wvu.PrintArea" localSheetId="3" hidden="1">Portada!$A$1:$K$34</definedName>
    <definedName name="Z_64E0B953_B50B_43FC_8DE2_444B9310CDBC_.wvu.PrintArea" localSheetId="0" hidden="1">'Pressupost Arrencada VIDEOJOC'!$B$213:$O$272</definedName>
    <definedName name="Z_64E0B953_B50B_43FC_8DE2_444B9310CDBC_.wvu.PrintArea" localSheetId="1" hidden="1">'Pressupost Producció VIDEOJOC'!$A$1:$O$204</definedName>
    <definedName name="Z_64E0B953_B50B_43FC_8DE2_444B9310CDBC_.wvu.PrintArea" localSheetId="4" hidden="1">'Realitats Arrencada VIDEOJOC'!$A$1:$G$200</definedName>
    <definedName name="Z_64E0B953_B50B_43FC_8DE2_444B9310CDBC_.wvu.PrintArea" localSheetId="5" hidden="1">'Realitats Produccio VIDEOJOC'!$A$1:$G$200</definedName>
    <definedName name="Z_64E0B953_B50B_43FC_8DE2_444B9310CDBC_.wvu.PrintArea" localSheetId="2" hidden="1">Resum!$A$1:$G$24</definedName>
    <definedName name="Z_64E0B953_B50B_43FC_8DE2_444B9310CDBC_.wvu.PrintTitles" localSheetId="0" hidden="1">'Pressupost Arrencada VIDEOJOC'!$1:$3</definedName>
    <definedName name="Z_64E0B953_B50B_43FC_8DE2_444B9310CDBC_.wvu.PrintTitles" localSheetId="1" hidden="1">'Pressupost Producció VIDEOJOC'!$1:$3</definedName>
    <definedName name="Z_64E0B953_B50B_43FC_8DE2_444B9310CDBC_.wvu.PrintTitles" localSheetId="4" hidden="1">'Realitats Arrencada VIDEOJOC'!$1:$3</definedName>
    <definedName name="Z_64E0B953_B50B_43FC_8DE2_444B9310CDBC_.wvu.PrintTitles" localSheetId="5" hidden="1">'Realitats Produccio VIDEOJOC'!$1:$3</definedName>
    <definedName name="Z_64E0B953_B50B_43FC_8DE2_444B9310CDBC_.wvu.Rows" localSheetId="3" hidden="1">Portada!$30:$57</definedName>
    <definedName name="Z_7DF631EC_DFE3_4E5B_A06C_16A6D07FA6C3_.wvu.Cols" localSheetId="3" hidden="1">Portada!$M:$M,Portada!$JI:$JI,Portada!$TE:$TE,Portada!$ADA:$ADA,Portada!$AMW:$AMW,Portada!$AWS:$AWS,Portada!$BGO:$BGO,Portada!$BQK:$BQK,Portada!$CAG:$CAG,Portada!$CKC:$CKC,Portada!$CTY:$CTY,Portada!$DDU:$DDU,Portada!$DNQ:$DNQ,Portada!$DXM:$DXM,Portada!$EHI:$EHI,Portada!$ERE:$ERE,Portada!$FBA:$FBA,Portada!$FKW:$FKW,Portada!$FUS:$FUS,Portada!$GEO:$GEO,Portada!$GOK:$GOK,Portada!$GYG:$GYG,Portada!$HIC:$HIC,Portada!$HRY:$HRY,Portada!$IBU:$IBU,Portada!$ILQ:$ILQ,Portada!$IVM:$IVM,Portada!$JFI:$JFI,Portada!$JPE:$JPE,Portada!$JZA:$JZA,Portada!$KIW:$KIW,Portada!$KSS:$KSS,Portada!$LCO:$LCO,Portada!$LMK:$LMK,Portada!$LWG:$LWG,Portada!$MGC:$MGC,Portada!$MPY:$MPY,Portada!$MZU:$MZU,Portada!$NJQ:$NJQ,Portada!$NTM:$NTM,Portada!$ODI:$ODI,Portada!$ONE:$ONE,Portada!$OXA:$OXA,Portada!$PGW:$PGW,Portada!$PQS:$PQS,Portada!$QAO:$QAO,Portada!$QKK:$QKK,Portada!$QUG:$QUG,Portada!$REC:$REC,Portada!$RNY:$RNY,Portada!$RXU:$RXU,Portada!$SHQ:$SHQ,Portada!$SRM:$SRM,Portada!$TBI:$TBI,Portada!$TLE:$TLE,Portada!$TVA:$TVA,Portada!$UEW:$UEW,Portada!$UOS:$UOS,Portada!$UYO:$UYO,Portada!$VIK:$VIK,Portada!$VSG:$VSG,Portada!$WCC:$WCC,Portada!$WLY:$WLY,Portada!$WVU:$WVU</definedName>
    <definedName name="Z_7DF631EC_DFE3_4E5B_A06C_16A6D07FA6C3_.wvu.Cols" localSheetId="0" hidden="1">'Pressupost Arrencada VIDEOJOC'!$A:$A,'Pressupost Arrencada VIDEOJOC'!$P:$Q,'Pressupost Arrencada VIDEOJOC'!$S:$S,'Pressupost Arrencada VIDEOJOC'!$U:$U,'Pressupost Arrencada VIDEOJOC'!$EC:$EC</definedName>
    <definedName name="Z_7DF631EC_DFE3_4E5B_A06C_16A6D07FA6C3_.wvu.Cols" localSheetId="1" hidden="1">'Pressupost Producció VIDEOJOC'!$A:$A,'Pressupost Producció VIDEOJOC'!$P:$Q,'Pressupost Producció VIDEOJOC'!$S:$S,'Pressupost Producció VIDEOJOC'!$U:$U,'Pressupost Producció VIDEOJOC'!$EC:$EC</definedName>
    <definedName name="Z_7DF631EC_DFE3_4E5B_A06C_16A6D07FA6C3_.wvu.Cols" localSheetId="4" hidden="1">'Realitats Arrencada VIDEOJOC'!$A:$A,'Realitats Arrencada VIDEOJOC'!$DL:$DL</definedName>
    <definedName name="Z_7DF631EC_DFE3_4E5B_A06C_16A6D07FA6C3_.wvu.Cols" localSheetId="5" hidden="1">'Realitats Produccio VIDEOJOC'!$A:$A,'Realitats Produccio VIDEOJOC'!$DL:$DL</definedName>
    <definedName name="Z_7DF631EC_DFE3_4E5B_A06C_16A6D07FA6C3_.wvu.PrintArea" localSheetId="3" hidden="1">Portada!$A$1:$K$34</definedName>
    <definedName name="Z_7DF631EC_DFE3_4E5B_A06C_16A6D07FA6C3_.wvu.PrintArea" localSheetId="0" hidden="1">'Pressupost Arrencada VIDEOJOC'!$B$213:$O$272</definedName>
    <definedName name="Z_7DF631EC_DFE3_4E5B_A06C_16A6D07FA6C3_.wvu.PrintArea" localSheetId="1" hidden="1">'Pressupost Producció VIDEOJOC'!$A$1:$O$204</definedName>
    <definedName name="Z_7DF631EC_DFE3_4E5B_A06C_16A6D07FA6C3_.wvu.PrintArea" localSheetId="4" hidden="1">'Realitats Arrencada VIDEOJOC'!$A$1:$G$200</definedName>
    <definedName name="Z_7DF631EC_DFE3_4E5B_A06C_16A6D07FA6C3_.wvu.PrintArea" localSheetId="5" hidden="1">'Realitats Produccio VIDEOJOC'!$A$1:$G$200</definedName>
    <definedName name="Z_7DF631EC_DFE3_4E5B_A06C_16A6D07FA6C3_.wvu.PrintArea" localSheetId="2" hidden="1">Resum!$A$1:$G$24</definedName>
    <definedName name="Z_7DF631EC_DFE3_4E5B_A06C_16A6D07FA6C3_.wvu.PrintTitles" localSheetId="0" hidden="1">'Pressupost Arrencada VIDEOJOC'!$1:$3</definedName>
    <definedName name="Z_7DF631EC_DFE3_4E5B_A06C_16A6D07FA6C3_.wvu.PrintTitles" localSheetId="1" hidden="1">'Pressupost Producció VIDEOJOC'!$1:$3</definedName>
    <definedName name="Z_7DF631EC_DFE3_4E5B_A06C_16A6D07FA6C3_.wvu.PrintTitles" localSheetId="4" hidden="1">'Realitats Arrencada VIDEOJOC'!$1:$3</definedName>
    <definedName name="Z_7DF631EC_DFE3_4E5B_A06C_16A6D07FA6C3_.wvu.PrintTitles" localSheetId="5" hidden="1">'Realitats Produccio VIDEOJOC'!$1:$3</definedName>
    <definedName name="Z_7DF631EC_DFE3_4E5B_A06C_16A6D07FA6C3_.wvu.Rows" localSheetId="3" hidden="1">Portada!$30:$57</definedName>
    <definedName name="Z_B3735A95_1048_4852_A5F0_6E65EE2AE0AE_.wvu.Cols" localSheetId="3" hidden="1">Portada!$M:$M,Portada!$JI:$JI,Portada!$TE:$TE,Portada!$ADA:$ADA,Portada!$AMW:$AMW,Portada!$AWS:$AWS,Portada!$BGO:$BGO,Portada!$BQK:$BQK,Portada!$CAG:$CAG,Portada!$CKC:$CKC,Portada!$CTY:$CTY,Portada!$DDU:$DDU,Portada!$DNQ:$DNQ,Portada!$DXM:$DXM,Portada!$EHI:$EHI,Portada!$ERE:$ERE,Portada!$FBA:$FBA,Portada!$FKW:$FKW,Portada!$FUS:$FUS,Portada!$GEO:$GEO,Portada!$GOK:$GOK,Portada!$GYG:$GYG,Portada!$HIC:$HIC,Portada!$HRY:$HRY,Portada!$IBU:$IBU,Portada!$ILQ:$ILQ,Portada!$IVM:$IVM,Portada!$JFI:$JFI,Portada!$JPE:$JPE,Portada!$JZA:$JZA,Portada!$KIW:$KIW,Portada!$KSS:$KSS,Portada!$LCO:$LCO,Portada!$LMK:$LMK,Portada!$LWG:$LWG,Portada!$MGC:$MGC,Portada!$MPY:$MPY,Portada!$MZU:$MZU,Portada!$NJQ:$NJQ,Portada!$NTM:$NTM,Portada!$ODI:$ODI,Portada!$ONE:$ONE,Portada!$OXA:$OXA,Portada!$PGW:$PGW,Portada!$PQS:$PQS,Portada!$QAO:$QAO,Portada!$QKK:$QKK,Portada!$QUG:$QUG,Portada!$REC:$REC,Portada!$RNY:$RNY,Portada!$RXU:$RXU,Portada!$SHQ:$SHQ,Portada!$SRM:$SRM,Portada!$TBI:$TBI,Portada!$TLE:$TLE,Portada!$TVA:$TVA,Portada!$UEW:$UEW,Portada!$UOS:$UOS,Portada!$UYO:$UYO,Portada!$VIK:$VIK,Portada!$VSG:$VSG,Portada!$WCC:$WCC,Portada!$WLY:$WLY,Portada!$WVU:$WVU</definedName>
    <definedName name="Z_B3735A95_1048_4852_A5F0_6E65EE2AE0AE_.wvu.Cols" localSheetId="0" hidden="1">'Pressupost Arrencada VIDEOJOC'!$A:$A,'Pressupost Arrencada VIDEOJOC'!$P:$Q,'Pressupost Arrencada VIDEOJOC'!$S:$S,'Pressupost Arrencada VIDEOJOC'!$U:$U,'Pressupost Arrencada VIDEOJOC'!$EC:$EC</definedName>
    <definedName name="Z_B3735A95_1048_4852_A5F0_6E65EE2AE0AE_.wvu.Cols" localSheetId="1" hidden="1">'Pressupost Producció VIDEOJOC'!$A:$A,'Pressupost Producció VIDEOJOC'!$P:$Q,'Pressupost Producció VIDEOJOC'!$S:$S,'Pressupost Producció VIDEOJOC'!$U:$U,'Pressupost Producció VIDEOJOC'!$EC:$EC</definedName>
    <definedName name="Z_B3735A95_1048_4852_A5F0_6E65EE2AE0AE_.wvu.Cols" localSheetId="4" hidden="1">'Realitats Arrencada VIDEOJOC'!$A:$A,'Realitats Arrencada VIDEOJOC'!$DL:$DL</definedName>
    <definedName name="Z_B3735A95_1048_4852_A5F0_6E65EE2AE0AE_.wvu.Cols" localSheetId="5" hidden="1">'Realitats Produccio VIDEOJOC'!$A:$A,'Realitats Produccio VIDEOJOC'!$DL:$DL</definedName>
    <definedName name="Z_B3735A95_1048_4852_A5F0_6E65EE2AE0AE_.wvu.PrintArea" localSheetId="3" hidden="1">Portada!$B$1:$J$29</definedName>
    <definedName name="Z_B3735A95_1048_4852_A5F0_6E65EE2AE0AE_.wvu.PrintArea" localSheetId="0" hidden="1">'Pressupost Arrencada VIDEOJOC'!$A$1:$O$473</definedName>
    <definedName name="Z_B3735A95_1048_4852_A5F0_6E65EE2AE0AE_.wvu.PrintArea" localSheetId="1" hidden="1">'Pressupost Producció VIDEOJOC'!$A$1:$O$204</definedName>
    <definedName name="Z_B3735A95_1048_4852_A5F0_6E65EE2AE0AE_.wvu.PrintArea" localSheetId="4" hidden="1">'Realitats Arrencada VIDEOJOC'!$A$1:$G$200</definedName>
    <definedName name="Z_B3735A95_1048_4852_A5F0_6E65EE2AE0AE_.wvu.PrintArea" localSheetId="5" hidden="1">'Realitats Produccio VIDEOJOC'!$A$1:$G$200</definedName>
    <definedName name="Z_B3735A95_1048_4852_A5F0_6E65EE2AE0AE_.wvu.PrintArea" localSheetId="2" hidden="1">Resum!$A$1:$G$23</definedName>
    <definedName name="Z_B3735A95_1048_4852_A5F0_6E65EE2AE0AE_.wvu.PrintTitles" localSheetId="0" hidden="1">'Pressupost Arrencada VIDEOJOC'!$1:$3</definedName>
    <definedName name="Z_B3735A95_1048_4852_A5F0_6E65EE2AE0AE_.wvu.PrintTitles" localSheetId="1" hidden="1">'Pressupost Producció VIDEOJOC'!$1:$3</definedName>
    <definedName name="Z_B3735A95_1048_4852_A5F0_6E65EE2AE0AE_.wvu.PrintTitles" localSheetId="4" hidden="1">'Realitats Arrencada VIDEOJOC'!$1:$3</definedName>
    <definedName name="Z_B3735A95_1048_4852_A5F0_6E65EE2AE0AE_.wvu.PrintTitles" localSheetId="5" hidden="1">'Realitats Produccio VIDEOJOC'!$1:$3</definedName>
    <definedName name="Z_B3735A95_1048_4852_A5F0_6E65EE2AE0AE_.wvu.Rows" localSheetId="3" hidden="1">Portada!$30:$42</definedName>
    <definedName name="Z_DDFA059A_7208_477B_A6FB_6B211EE624B9_.wvu.Cols" localSheetId="3" hidden="1">Portada!$M:$M,Portada!$JI:$JI,Portada!$TE:$TE,Portada!$ADA:$ADA,Portada!$AMW:$AMW,Portada!$AWS:$AWS,Portada!$BGO:$BGO,Portada!$BQK:$BQK,Portada!$CAG:$CAG,Portada!$CKC:$CKC,Portada!$CTY:$CTY,Portada!$DDU:$DDU,Portada!$DNQ:$DNQ,Portada!$DXM:$DXM,Portada!$EHI:$EHI,Portada!$ERE:$ERE,Portada!$FBA:$FBA,Portada!$FKW:$FKW,Portada!$FUS:$FUS,Portada!$GEO:$GEO,Portada!$GOK:$GOK,Portada!$GYG:$GYG,Portada!$HIC:$HIC,Portada!$HRY:$HRY,Portada!$IBU:$IBU,Portada!$ILQ:$ILQ,Portada!$IVM:$IVM,Portada!$JFI:$JFI,Portada!$JPE:$JPE,Portada!$JZA:$JZA,Portada!$KIW:$KIW,Portada!$KSS:$KSS,Portada!$LCO:$LCO,Portada!$LMK:$LMK,Portada!$LWG:$LWG,Portada!$MGC:$MGC,Portada!$MPY:$MPY,Portada!$MZU:$MZU,Portada!$NJQ:$NJQ,Portada!$NTM:$NTM,Portada!$ODI:$ODI,Portada!$ONE:$ONE,Portada!$OXA:$OXA,Portada!$PGW:$PGW,Portada!$PQS:$PQS,Portada!$QAO:$QAO,Portada!$QKK:$QKK,Portada!$QUG:$QUG,Portada!$REC:$REC,Portada!$RNY:$RNY,Portada!$RXU:$RXU,Portada!$SHQ:$SHQ,Portada!$SRM:$SRM,Portada!$TBI:$TBI,Portada!$TLE:$TLE,Portada!$TVA:$TVA,Portada!$UEW:$UEW,Portada!$UOS:$UOS,Portada!$UYO:$UYO,Portada!$VIK:$VIK,Portada!$VSG:$VSG,Portada!$WCC:$WCC,Portada!$WLY:$WLY,Portada!$WVU:$WVU</definedName>
    <definedName name="Z_DDFA059A_7208_477B_A6FB_6B211EE624B9_.wvu.Cols" localSheetId="0" hidden="1">'Pressupost Arrencada VIDEOJOC'!$A:$A,'Pressupost Arrencada VIDEOJOC'!$P:$Q,'Pressupost Arrencada VIDEOJOC'!$S:$S,'Pressupost Arrencada VIDEOJOC'!$U:$U,'Pressupost Arrencada VIDEOJOC'!$EC:$EC</definedName>
    <definedName name="Z_DDFA059A_7208_477B_A6FB_6B211EE624B9_.wvu.Cols" localSheetId="1" hidden="1">'Pressupost Producció VIDEOJOC'!$A:$A,'Pressupost Producció VIDEOJOC'!$P:$Q,'Pressupost Producció VIDEOJOC'!$S:$S,'Pressupost Producció VIDEOJOC'!$U:$U,'Pressupost Producció VIDEOJOC'!$EC:$EC</definedName>
    <definedName name="Z_DDFA059A_7208_477B_A6FB_6B211EE624B9_.wvu.Cols" localSheetId="4" hidden="1">'Realitats Arrencada VIDEOJOC'!$A:$A,'Realitats Arrencada VIDEOJOC'!$DL:$DL</definedName>
    <definedName name="Z_DDFA059A_7208_477B_A6FB_6B211EE624B9_.wvu.Cols" localSheetId="5" hidden="1">'Realitats Produccio VIDEOJOC'!$A:$A,'Realitats Produccio VIDEOJOC'!$DL:$DL</definedName>
    <definedName name="Z_DDFA059A_7208_477B_A6FB_6B211EE624B9_.wvu.PrintArea" localSheetId="3" hidden="1">Portada!$A$1:$K$34</definedName>
    <definedName name="Z_DDFA059A_7208_477B_A6FB_6B211EE624B9_.wvu.PrintArea" localSheetId="0" hidden="1">'Pressupost Arrencada VIDEOJOC'!$B$213:$O$272</definedName>
    <definedName name="Z_DDFA059A_7208_477B_A6FB_6B211EE624B9_.wvu.PrintArea" localSheetId="1" hidden="1">'Pressupost Producció VIDEOJOC'!$A$1:$O$204</definedName>
    <definedName name="Z_DDFA059A_7208_477B_A6FB_6B211EE624B9_.wvu.PrintArea" localSheetId="4" hidden="1">'Realitats Arrencada VIDEOJOC'!$B$5:$G$35</definedName>
    <definedName name="Z_DDFA059A_7208_477B_A6FB_6B211EE624B9_.wvu.PrintArea" localSheetId="5" hidden="1">'Realitats Produccio VIDEOJOC'!$B$5:$G$35</definedName>
    <definedName name="Z_DDFA059A_7208_477B_A6FB_6B211EE624B9_.wvu.PrintArea" localSheetId="2" hidden="1">Resum!$A$1:$G$24</definedName>
    <definedName name="Z_DDFA059A_7208_477B_A6FB_6B211EE624B9_.wvu.PrintTitles" localSheetId="0" hidden="1">'Pressupost Arrencada VIDEOJOC'!$1:$3</definedName>
    <definedName name="Z_DDFA059A_7208_477B_A6FB_6B211EE624B9_.wvu.PrintTitles" localSheetId="1" hidden="1">'Pressupost Producció VIDEOJOC'!$1:$3</definedName>
    <definedName name="Z_DDFA059A_7208_477B_A6FB_6B211EE624B9_.wvu.PrintTitles" localSheetId="4" hidden="1">'Realitats Arrencada VIDEOJOC'!$1:$3</definedName>
    <definedName name="Z_DDFA059A_7208_477B_A6FB_6B211EE624B9_.wvu.PrintTitles" localSheetId="5" hidden="1">'Realitats Produccio VIDEOJOC'!$1:$3</definedName>
    <definedName name="Z_DDFA059A_7208_477B_A6FB_6B211EE624B9_.wvu.Rows" localSheetId="3" hidden="1">Portada!$30:$57</definedName>
    <definedName name="Z_FB1680C6_9E8E_4359_AB81_A1649BB5AF88_.wvu.Cols" localSheetId="3" hidden="1">Portada!$M:$M,Portada!$JI:$JI,Portada!$TE:$TE,Portada!$ADA:$ADA,Portada!$AMW:$AMW,Portada!$AWS:$AWS,Portada!$BGO:$BGO,Portada!$BQK:$BQK,Portada!$CAG:$CAG,Portada!$CKC:$CKC,Portada!$CTY:$CTY,Portada!$DDU:$DDU,Portada!$DNQ:$DNQ,Portada!$DXM:$DXM,Portada!$EHI:$EHI,Portada!$ERE:$ERE,Portada!$FBA:$FBA,Portada!$FKW:$FKW,Portada!$FUS:$FUS,Portada!$GEO:$GEO,Portada!$GOK:$GOK,Portada!$GYG:$GYG,Portada!$HIC:$HIC,Portada!$HRY:$HRY,Portada!$IBU:$IBU,Portada!$ILQ:$ILQ,Portada!$IVM:$IVM,Portada!$JFI:$JFI,Portada!$JPE:$JPE,Portada!$JZA:$JZA,Portada!$KIW:$KIW,Portada!$KSS:$KSS,Portada!$LCO:$LCO,Portada!$LMK:$LMK,Portada!$LWG:$LWG,Portada!$MGC:$MGC,Portada!$MPY:$MPY,Portada!$MZU:$MZU,Portada!$NJQ:$NJQ,Portada!$NTM:$NTM,Portada!$ODI:$ODI,Portada!$ONE:$ONE,Portada!$OXA:$OXA,Portada!$PGW:$PGW,Portada!$PQS:$PQS,Portada!$QAO:$QAO,Portada!$QKK:$QKK,Portada!$QUG:$QUG,Portada!$REC:$REC,Portada!$RNY:$RNY,Portada!$RXU:$RXU,Portada!$SHQ:$SHQ,Portada!$SRM:$SRM,Portada!$TBI:$TBI,Portada!$TLE:$TLE,Portada!$TVA:$TVA,Portada!$UEW:$UEW,Portada!$UOS:$UOS,Portada!$UYO:$UYO,Portada!$VIK:$VIK,Portada!$VSG:$VSG,Portada!$WCC:$WCC,Portada!$WLY:$WLY,Portada!$WVU:$WVU</definedName>
    <definedName name="Z_FB1680C6_9E8E_4359_AB81_A1649BB5AF88_.wvu.Cols" localSheetId="0" hidden="1">'Pressupost Arrencada VIDEOJOC'!$A:$A,'Pressupost Arrencada VIDEOJOC'!$P:$Q,'Pressupost Arrencada VIDEOJOC'!$S:$S,'Pressupost Arrencada VIDEOJOC'!$U:$U,'Pressupost Arrencada VIDEOJOC'!$EC:$EC</definedName>
    <definedName name="Z_FB1680C6_9E8E_4359_AB81_A1649BB5AF88_.wvu.Cols" localSheetId="1" hidden="1">'Pressupost Producció VIDEOJOC'!$A:$A,'Pressupost Producció VIDEOJOC'!$P:$Q,'Pressupost Producció VIDEOJOC'!$S:$S,'Pressupost Producció VIDEOJOC'!$U:$U,'Pressupost Producció VIDEOJOC'!$EC:$EC</definedName>
    <definedName name="Z_FB1680C6_9E8E_4359_AB81_A1649BB5AF88_.wvu.Cols" localSheetId="4" hidden="1">'Realitats Arrencada VIDEOJOC'!$A:$A,'Realitats Arrencada VIDEOJOC'!$DL:$DL</definedName>
    <definedName name="Z_FB1680C6_9E8E_4359_AB81_A1649BB5AF88_.wvu.Cols" localSheetId="5" hidden="1">'Realitats Produccio VIDEOJOC'!$A:$A,'Realitats Produccio VIDEOJOC'!$DL:$DL</definedName>
    <definedName name="Z_FB1680C6_9E8E_4359_AB81_A1649BB5AF88_.wvu.PrintArea" localSheetId="3" hidden="1">Portada!$B$1:$J$29</definedName>
    <definedName name="Z_FB1680C6_9E8E_4359_AB81_A1649BB5AF88_.wvu.PrintArea" localSheetId="0" hidden="1">'Pressupost Arrencada VIDEOJOC'!$A$1:$O$473</definedName>
    <definedName name="Z_FB1680C6_9E8E_4359_AB81_A1649BB5AF88_.wvu.PrintArea" localSheetId="1" hidden="1">'Pressupost Producció VIDEOJOC'!$A$1:$O$204</definedName>
    <definedName name="Z_FB1680C6_9E8E_4359_AB81_A1649BB5AF88_.wvu.PrintArea" localSheetId="4" hidden="1">'Realitats Arrencada VIDEOJOC'!$A$1:$G$200</definedName>
    <definedName name="Z_FB1680C6_9E8E_4359_AB81_A1649BB5AF88_.wvu.PrintArea" localSheetId="5" hidden="1">'Realitats Produccio VIDEOJOC'!$A$1:$G$200</definedName>
    <definedName name="Z_FB1680C6_9E8E_4359_AB81_A1649BB5AF88_.wvu.PrintArea" localSheetId="2" hidden="1">Resum!$A$1:$G$24</definedName>
    <definedName name="Z_FB1680C6_9E8E_4359_AB81_A1649BB5AF88_.wvu.PrintTitles" localSheetId="0" hidden="1">'Pressupost Arrencada VIDEOJOC'!$1:$3</definedName>
    <definedName name="Z_FB1680C6_9E8E_4359_AB81_A1649BB5AF88_.wvu.PrintTitles" localSheetId="1" hidden="1">'Pressupost Producció VIDEOJOC'!$1:$3</definedName>
    <definedName name="Z_FB1680C6_9E8E_4359_AB81_A1649BB5AF88_.wvu.PrintTitles" localSheetId="4" hidden="1">'Realitats Arrencada VIDEOJOC'!$1:$3</definedName>
    <definedName name="Z_FB1680C6_9E8E_4359_AB81_A1649BB5AF88_.wvu.PrintTitles" localSheetId="5" hidden="1">'Realitats Produccio VIDEOJOC'!$1:$3</definedName>
    <definedName name="Z_FB1680C6_9E8E_4359_AB81_A1649BB5AF88_.wvu.Rows" localSheetId="3" hidden="1">Portada!$30:$42</definedName>
  </definedNames>
  <calcPr calcId="191028"/>
  <customWorkbookViews>
    <customWorkbookView name="Realitats Arrencada (complert)" guid="{64E0B953-B50B-43FC-8DE2-444B9310CDBC}" maximized="1" xWindow="-8" yWindow="-8" windowWidth="1456" windowHeight="876" tabRatio="910" activeSheetId="16"/>
    <customWorkbookView name="Pressupost Producció (complert)" guid="{DDFA059A-7208-477B-A6FB-6B211EE624B9}" maximized="1" xWindow="-8" yWindow="-8" windowWidth="1456" windowHeight="876" tabRatio="910" activeSheetId="2"/>
    <customWorkbookView name="Pressupost Arrencada (complert)" guid="{5208A340-0DC6-4752-9A10-745AB1A8604C}" maximized="1" xWindow="-8" yWindow="-8" windowWidth="1456" windowHeight="876" tabRatio="910" activeSheetId="7"/>
    <customWorkbookView name="Realitats Producció (complert)" guid="{7DF631EC-DFE3-4E5B-A06C-16A6D07FA6C3}" maximized="1" xWindow="-8" yWindow="-8" windowWidth="1456" windowHeight="876" tabRatio="910" activeSheetId="20"/>
    <customWorkbookView name="Portada" guid="{FB1680C6-9E8E-4359-AB81-A1649BB5AF88}" xWindow="58" windowWidth="1325" windowHeight="860" tabRatio="910" activeSheetId="5" showComments="commIndAndComment"/>
    <customWorkbookView name="Resum" guid="{B3735A95-1048-4852-A5F0-6E65EE2AE0AE}" xWindow="58" windowWidth="1325" windowHeight="860" tabRatio="910" activeSheetId="3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27" i="2" l="1"/>
  <c r="O127" i="2"/>
  <c r="N126" i="2"/>
  <c r="E126" i="21" s="1"/>
  <c r="O126" i="2"/>
  <c r="N117" i="2"/>
  <c r="E117" i="21" s="1"/>
  <c r="O117" i="2"/>
  <c r="O32" i="2"/>
  <c r="N31" i="2"/>
  <c r="O31" i="2" s="1"/>
  <c r="N32" i="2"/>
  <c r="E32" i="21" s="1"/>
  <c r="M154" i="2"/>
  <c r="N154" i="2" s="1"/>
  <c r="O154" i="2" s="1"/>
  <c r="M153" i="2"/>
  <c r="N153" i="2" s="1"/>
  <c r="O153" i="2" s="1"/>
  <c r="M152" i="2"/>
  <c r="N152" i="2" s="1"/>
  <c r="O152" i="2" s="1"/>
  <c r="M151" i="2"/>
  <c r="M150" i="2"/>
  <c r="N150" i="2" s="1"/>
  <c r="O150" i="2" s="1"/>
  <c r="M149" i="2"/>
  <c r="N149" i="2" s="1"/>
  <c r="M148" i="2"/>
  <c r="N148" i="2" s="1"/>
  <c r="O148" i="2" s="1"/>
  <c r="M147" i="2"/>
  <c r="N147" i="2" s="1"/>
  <c r="O147" i="2" s="1"/>
  <c r="M146" i="2"/>
  <c r="M145" i="2"/>
  <c r="N145" i="2" s="1"/>
  <c r="O145" i="2" s="1"/>
  <c r="M144" i="2"/>
  <c r="N144" i="2" s="1"/>
  <c r="O144" i="2" s="1"/>
  <c r="M143" i="2"/>
  <c r="N143" i="2" s="1"/>
  <c r="O143" i="2" s="1"/>
  <c r="M142" i="2"/>
  <c r="N142" i="2" s="1"/>
  <c r="O142" i="2" s="1"/>
  <c r="M141" i="2"/>
  <c r="N141" i="2" s="1"/>
  <c r="O141" i="2" s="1"/>
  <c r="M140" i="2"/>
  <c r="N140" i="2" s="1"/>
  <c r="O140" i="2" s="1"/>
  <c r="M139" i="2"/>
  <c r="N139" i="2" s="1"/>
  <c r="O139" i="2" s="1"/>
  <c r="M138" i="2"/>
  <c r="N138" i="2" s="1"/>
  <c r="O138" i="2" s="1"/>
  <c r="M137" i="2"/>
  <c r="M136" i="2"/>
  <c r="M135" i="2"/>
  <c r="M134" i="2"/>
  <c r="M154" i="7"/>
  <c r="M153" i="7"/>
  <c r="M152" i="7"/>
  <c r="M151" i="7"/>
  <c r="M150" i="7"/>
  <c r="M149" i="7"/>
  <c r="M148" i="7"/>
  <c r="M147" i="7"/>
  <c r="M146" i="7"/>
  <c r="M145" i="7"/>
  <c r="M144" i="7"/>
  <c r="M143" i="7"/>
  <c r="M142" i="7"/>
  <c r="M141" i="7"/>
  <c r="M140" i="7"/>
  <c r="M139" i="7"/>
  <c r="M138" i="7"/>
  <c r="M137" i="7"/>
  <c r="M136" i="7"/>
  <c r="N136" i="7" s="1"/>
  <c r="O136" i="7" s="1"/>
  <c r="M135" i="7"/>
  <c r="N135" i="7" s="1"/>
  <c r="O135" i="7" s="1"/>
  <c r="M134" i="7"/>
  <c r="AD43" i="3"/>
  <c r="AD39" i="3"/>
  <c r="N146" i="2"/>
  <c r="O146" i="2" s="1"/>
  <c r="C18" i="10"/>
  <c r="E11" i="10"/>
  <c r="D50" i="7"/>
  <c r="E19" i="10"/>
  <c r="D19" i="10"/>
  <c r="C19" i="10"/>
  <c r="E18" i="10"/>
  <c r="D18" i="10"/>
  <c r="E12" i="10"/>
  <c r="D12" i="10"/>
  <c r="C12" i="10"/>
  <c r="D11" i="10"/>
  <c r="C11" i="10"/>
  <c r="E200" i="21"/>
  <c r="C200" i="21"/>
  <c r="B200" i="21"/>
  <c r="D195" i="21"/>
  <c r="C195" i="21"/>
  <c r="B195" i="21"/>
  <c r="D194" i="21"/>
  <c r="C194" i="21"/>
  <c r="B194" i="21"/>
  <c r="D193" i="21"/>
  <c r="C193" i="21"/>
  <c r="B193" i="21"/>
  <c r="D192" i="21"/>
  <c r="C192" i="21"/>
  <c r="B192" i="21"/>
  <c r="E191" i="21"/>
  <c r="D191" i="21"/>
  <c r="C191" i="21"/>
  <c r="B191" i="21"/>
  <c r="E190" i="21"/>
  <c r="D190" i="21"/>
  <c r="C190" i="21"/>
  <c r="B190" i="21"/>
  <c r="E189" i="21"/>
  <c r="D189" i="21"/>
  <c r="C189" i="21"/>
  <c r="B189" i="21"/>
  <c r="D186" i="21"/>
  <c r="C186" i="21"/>
  <c r="B186" i="21"/>
  <c r="D185" i="21"/>
  <c r="C185" i="21"/>
  <c r="B185" i="21"/>
  <c r="D184" i="21"/>
  <c r="C184" i="21"/>
  <c r="B184" i="21"/>
  <c r="D183" i="21"/>
  <c r="C183" i="21"/>
  <c r="B183" i="21"/>
  <c r="D182" i="21"/>
  <c r="C182" i="21"/>
  <c r="B182" i="21"/>
  <c r="D181" i="21"/>
  <c r="C181" i="21"/>
  <c r="B181" i="21"/>
  <c r="D180" i="21"/>
  <c r="C180" i="21"/>
  <c r="B180" i="21"/>
  <c r="D179" i="21"/>
  <c r="C179" i="21"/>
  <c r="B179" i="21"/>
  <c r="D178" i="21"/>
  <c r="C178" i="21"/>
  <c r="B178" i="21"/>
  <c r="D177" i="21"/>
  <c r="C177" i="21"/>
  <c r="B177" i="21"/>
  <c r="D176" i="21"/>
  <c r="C176" i="21"/>
  <c r="B176" i="21"/>
  <c r="D175" i="21"/>
  <c r="C175" i="21"/>
  <c r="B175" i="21"/>
  <c r="D174" i="21"/>
  <c r="C174" i="21"/>
  <c r="B174" i="21"/>
  <c r="D173" i="21"/>
  <c r="C173" i="21"/>
  <c r="B173" i="21"/>
  <c r="D172" i="21"/>
  <c r="C172" i="21"/>
  <c r="B172" i="21"/>
  <c r="D171" i="21"/>
  <c r="C171" i="21"/>
  <c r="B171" i="21"/>
  <c r="D170" i="21"/>
  <c r="C170" i="21"/>
  <c r="B170" i="21"/>
  <c r="E169" i="21"/>
  <c r="D169" i="21"/>
  <c r="C169" i="21"/>
  <c r="B169" i="21"/>
  <c r="E168" i="21"/>
  <c r="D168" i="21"/>
  <c r="C168" i="21"/>
  <c r="B168" i="21"/>
  <c r="D165" i="21"/>
  <c r="C165" i="21"/>
  <c r="B165" i="21"/>
  <c r="D164" i="21"/>
  <c r="C164" i="21"/>
  <c r="B164" i="21"/>
  <c r="D163" i="21"/>
  <c r="C163" i="21"/>
  <c r="B163" i="21"/>
  <c r="D162" i="21"/>
  <c r="C162" i="21"/>
  <c r="B162" i="21"/>
  <c r="D161" i="21"/>
  <c r="C161" i="21"/>
  <c r="B161" i="21"/>
  <c r="E160" i="21"/>
  <c r="D160" i="21"/>
  <c r="C160" i="21"/>
  <c r="B160" i="21"/>
  <c r="E159" i="21"/>
  <c r="D159" i="21"/>
  <c r="C159" i="21"/>
  <c r="B159" i="21"/>
  <c r="E158" i="21"/>
  <c r="D158" i="21"/>
  <c r="C158" i="21"/>
  <c r="B158" i="21"/>
  <c r="D155" i="21"/>
  <c r="C155" i="21"/>
  <c r="B155" i="21"/>
  <c r="D154" i="21"/>
  <c r="C154" i="21"/>
  <c r="B154" i="21"/>
  <c r="D153" i="21"/>
  <c r="C153" i="21"/>
  <c r="B153" i="21"/>
  <c r="D152" i="21"/>
  <c r="C152" i="21"/>
  <c r="B152" i="21"/>
  <c r="D151" i="21"/>
  <c r="C151" i="21"/>
  <c r="B151" i="21"/>
  <c r="D150" i="21"/>
  <c r="C150" i="21"/>
  <c r="B150" i="21"/>
  <c r="D149" i="21"/>
  <c r="C149" i="21"/>
  <c r="B149" i="21"/>
  <c r="D148" i="21"/>
  <c r="C148" i="21"/>
  <c r="B148" i="21"/>
  <c r="D147" i="21"/>
  <c r="C147" i="21"/>
  <c r="B147" i="21"/>
  <c r="D146" i="21"/>
  <c r="C146" i="21"/>
  <c r="B146" i="21"/>
  <c r="D145" i="21"/>
  <c r="C145" i="21"/>
  <c r="B145" i="21"/>
  <c r="D144" i="21"/>
  <c r="C144" i="21"/>
  <c r="B144" i="21"/>
  <c r="D143" i="21"/>
  <c r="C143" i="21"/>
  <c r="B143" i="21"/>
  <c r="D142" i="21"/>
  <c r="C142" i="21"/>
  <c r="B142" i="21"/>
  <c r="D141" i="21"/>
  <c r="C141" i="21"/>
  <c r="B141" i="21"/>
  <c r="D140" i="21"/>
  <c r="C140" i="21"/>
  <c r="B140" i="21"/>
  <c r="D139" i="21"/>
  <c r="C139" i="21"/>
  <c r="B139" i="21"/>
  <c r="D138" i="21"/>
  <c r="C138" i="21"/>
  <c r="B138" i="21"/>
  <c r="D137" i="21"/>
  <c r="C137" i="21"/>
  <c r="B137" i="21"/>
  <c r="D136" i="21"/>
  <c r="C136" i="21"/>
  <c r="B136" i="21"/>
  <c r="D135" i="21"/>
  <c r="C135" i="21"/>
  <c r="B135" i="21"/>
  <c r="D134" i="21"/>
  <c r="C134" i="21"/>
  <c r="B134" i="21"/>
  <c r="E133" i="21"/>
  <c r="D133" i="21"/>
  <c r="C133" i="21"/>
  <c r="B133" i="21"/>
  <c r="E132" i="21"/>
  <c r="D132" i="21"/>
  <c r="C132" i="21"/>
  <c r="B132" i="21"/>
  <c r="C131" i="21"/>
  <c r="D128" i="21"/>
  <c r="C128" i="21"/>
  <c r="B128" i="21"/>
  <c r="D127" i="21"/>
  <c r="C127" i="21"/>
  <c r="B127" i="21"/>
  <c r="D126" i="21"/>
  <c r="C126" i="21"/>
  <c r="B126" i="21"/>
  <c r="D125" i="21"/>
  <c r="C125" i="21"/>
  <c r="B125" i="21"/>
  <c r="D124" i="21"/>
  <c r="C124" i="21"/>
  <c r="B124" i="21"/>
  <c r="D123" i="21"/>
  <c r="C123" i="21"/>
  <c r="B123" i="21"/>
  <c r="C122" i="21"/>
  <c r="D119" i="21"/>
  <c r="C119" i="21"/>
  <c r="B119" i="21"/>
  <c r="D118" i="21"/>
  <c r="C118" i="21"/>
  <c r="B118" i="21"/>
  <c r="D117" i="21"/>
  <c r="C117" i="21"/>
  <c r="B117" i="21"/>
  <c r="D116" i="21"/>
  <c r="C116" i="21"/>
  <c r="B116" i="21"/>
  <c r="D115" i="21"/>
  <c r="C115" i="21"/>
  <c r="B115" i="21"/>
  <c r="E114" i="21"/>
  <c r="D114" i="21"/>
  <c r="C114" i="21"/>
  <c r="B114" i="21"/>
  <c r="C113" i="21"/>
  <c r="E112" i="21"/>
  <c r="D112" i="21"/>
  <c r="C112" i="21"/>
  <c r="B112" i="21"/>
  <c r="D110" i="21"/>
  <c r="C110" i="21"/>
  <c r="B110" i="21"/>
  <c r="D109" i="21"/>
  <c r="C109" i="21"/>
  <c r="B109" i="21"/>
  <c r="D108" i="21"/>
  <c r="C108" i="21"/>
  <c r="B108" i="21"/>
  <c r="E107" i="21"/>
  <c r="D107" i="21"/>
  <c r="C107" i="21"/>
  <c r="B107" i="21"/>
  <c r="D106" i="21"/>
  <c r="C106" i="21"/>
  <c r="B106" i="21"/>
  <c r="D105" i="21"/>
  <c r="C105" i="21"/>
  <c r="B105" i="21"/>
  <c r="B104" i="21"/>
  <c r="C103" i="21"/>
  <c r="E102" i="21"/>
  <c r="D102" i="21"/>
  <c r="C102" i="21"/>
  <c r="B102" i="21"/>
  <c r="E101" i="21"/>
  <c r="D100" i="21"/>
  <c r="C100" i="21"/>
  <c r="B100" i="21"/>
  <c r="D99" i="21"/>
  <c r="C99" i="21"/>
  <c r="B99" i="21"/>
  <c r="D98" i="21"/>
  <c r="C98" i="21"/>
  <c r="B98" i="21"/>
  <c r="D97" i="21"/>
  <c r="C97" i="21"/>
  <c r="B97" i="21"/>
  <c r="D96" i="21"/>
  <c r="C96" i="21"/>
  <c r="B96" i="21"/>
  <c r="B95" i="21"/>
  <c r="C94" i="21"/>
  <c r="D91" i="21"/>
  <c r="C91" i="21"/>
  <c r="B91" i="21"/>
  <c r="D90" i="21"/>
  <c r="C90" i="21"/>
  <c r="B90" i="21"/>
  <c r="D89" i="21"/>
  <c r="C89" i="21"/>
  <c r="B89" i="21"/>
  <c r="D88" i="21"/>
  <c r="C88" i="21"/>
  <c r="B88" i="21"/>
  <c r="D87" i="21"/>
  <c r="C87" i="21"/>
  <c r="B87" i="21"/>
  <c r="D86" i="21"/>
  <c r="C86" i="21"/>
  <c r="B86" i="21"/>
  <c r="B85" i="21"/>
  <c r="C84" i="21"/>
  <c r="D81" i="21"/>
  <c r="D80" i="21"/>
  <c r="C80" i="21"/>
  <c r="B80" i="21"/>
  <c r="D79" i="21"/>
  <c r="C79" i="21"/>
  <c r="B79" i="21"/>
  <c r="D78" i="21"/>
  <c r="C78" i="21"/>
  <c r="B78" i="21"/>
  <c r="D77" i="21"/>
  <c r="C77" i="21"/>
  <c r="B77" i="21"/>
  <c r="D76" i="21"/>
  <c r="C76" i="21"/>
  <c r="B76" i="21"/>
  <c r="D75" i="21"/>
  <c r="C75" i="21"/>
  <c r="B75" i="21"/>
  <c r="D74" i="21"/>
  <c r="C74" i="21"/>
  <c r="B74" i="21"/>
  <c r="C73" i="21"/>
  <c r="B73" i="21"/>
  <c r="C72" i="21"/>
  <c r="B72" i="21"/>
  <c r="D71" i="21"/>
  <c r="D70" i="21"/>
  <c r="C70" i="21"/>
  <c r="B70" i="21"/>
  <c r="D69" i="21"/>
  <c r="C69" i="21"/>
  <c r="B69" i="21"/>
  <c r="D68" i="21"/>
  <c r="C68" i="21"/>
  <c r="B68" i="21"/>
  <c r="E67" i="21"/>
  <c r="D67" i="21"/>
  <c r="C67" i="21"/>
  <c r="B67" i="21"/>
  <c r="E66" i="21"/>
  <c r="D66" i="21"/>
  <c r="C66" i="21"/>
  <c r="B66" i="21"/>
  <c r="E65" i="21"/>
  <c r="D65" i="21"/>
  <c r="C65" i="21"/>
  <c r="B65" i="21"/>
  <c r="D64" i="21"/>
  <c r="C64" i="21"/>
  <c r="B64" i="21"/>
  <c r="D63" i="21"/>
  <c r="C63" i="21"/>
  <c r="B63" i="21"/>
  <c r="C62" i="21"/>
  <c r="B62" i="21"/>
  <c r="C61" i="21"/>
  <c r="B61" i="21"/>
  <c r="E60" i="21"/>
  <c r="D60" i="21"/>
  <c r="D59" i="21"/>
  <c r="C59" i="21"/>
  <c r="B59" i="21"/>
  <c r="D58" i="21"/>
  <c r="C58" i="21"/>
  <c r="B58" i="21"/>
  <c r="D57" i="21"/>
  <c r="C57" i="21"/>
  <c r="B57" i="21"/>
  <c r="D56" i="21"/>
  <c r="C56" i="21"/>
  <c r="B56" i="21"/>
  <c r="D55" i="21"/>
  <c r="C55" i="21"/>
  <c r="B55" i="21"/>
  <c r="E54" i="21"/>
  <c r="D54" i="21"/>
  <c r="C54" i="21"/>
  <c r="B54" i="21"/>
  <c r="C53" i="21"/>
  <c r="B53" i="21"/>
  <c r="C52" i="21"/>
  <c r="B52" i="21"/>
  <c r="C51" i="21"/>
  <c r="B51" i="21"/>
  <c r="D49" i="21"/>
  <c r="C49" i="21"/>
  <c r="D48" i="21"/>
  <c r="C48" i="21"/>
  <c r="B48" i="21"/>
  <c r="D47" i="21"/>
  <c r="C47" i="21"/>
  <c r="B47" i="21"/>
  <c r="D46" i="21"/>
  <c r="C46" i="21"/>
  <c r="B46" i="21"/>
  <c r="D45" i="21"/>
  <c r="C45" i="21"/>
  <c r="B45" i="21"/>
  <c r="D44" i="21"/>
  <c r="C44" i="21"/>
  <c r="B44" i="21"/>
  <c r="D43" i="21"/>
  <c r="C43" i="21"/>
  <c r="B43" i="21"/>
  <c r="D42" i="21"/>
  <c r="C42" i="21"/>
  <c r="B42" i="21"/>
  <c r="D41" i="21"/>
  <c r="C41" i="21"/>
  <c r="B41" i="21"/>
  <c r="D40" i="21"/>
  <c r="C40" i="21"/>
  <c r="B40" i="21"/>
  <c r="D39" i="21"/>
  <c r="C39" i="21"/>
  <c r="B39" i="21"/>
  <c r="C38" i="21"/>
  <c r="B38" i="21"/>
  <c r="C37" i="21"/>
  <c r="B37" i="21"/>
  <c r="D34" i="21"/>
  <c r="C34" i="21"/>
  <c r="D33" i="21"/>
  <c r="C33" i="21"/>
  <c r="B33" i="21"/>
  <c r="D32" i="21"/>
  <c r="C32" i="21"/>
  <c r="B32" i="21"/>
  <c r="D31" i="21"/>
  <c r="C31" i="21"/>
  <c r="B31" i="21"/>
  <c r="D30" i="21"/>
  <c r="C30" i="21"/>
  <c r="B30" i="21"/>
  <c r="D29" i="21"/>
  <c r="C29" i="21"/>
  <c r="B29" i="21"/>
  <c r="D28" i="21"/>
  <c r="C28" i="21"/>
  <c r="B28" i="21"/>
  <c r="D27" i="21"/>
  <c r="C27" i="21"/>
  <c r="B27" i="21"/>
  <c r="D26" i="21"/>
  <c r="C26" i="21"/>
  <c r="B26" i="21"/>
  <c r="D25" i="21"/>
  <c r="C25" i="21"/>
  <c r="B25" i="21"/>
  <c r="D24" i="21"/>
  <c r="C24" i="21"/>
  <c r="B24" i="21"/>
  <c r="D23" i="21"/>
  <c r="C23" i="21"/>
  <c r="B23" i="21"/>
  <c r="D22" i="21"/>
  <c r="C22" i="21"/>
  <c r="B22" i="21"/>
  <c r="E21" i="21"/>
  <c r="D21" i="21"/>
  <c r="C21" i="21"/>
  <c r="B21" i="21"/>
  <c r="C20" i="21"/>
  <c r="B20" i="21"/>
  <c r="B19" i="21"/>
  <c r="D17" i="21"/>
  <c r="C17" i="21"/>
  <c r="B17" i="21"/>
  <c r="D16" i="21"/>
  <c r="C16" i="21"/>
  <c r="B16" i="21"/>
  <c r="D15" i="21"/>
  <c r="C15" i="21"/>
  <c r="B15" i="21"/>
  <c r="D14" i="21"/>
  <c r="C14" i="21"/>
  <c r="B14" i="21"/>
  <c r="D13" i="21"/>
  <c r="C13" i="21"/>
  <c r="B13" i="21"/>
  <c r="D12" i="21"/>
  <c r="C12" i="21"/>
  <c r="B12" i="21"/>
  <c r="D11" i="21"/>
  <c r="C11" i="21"/>
  <c r="B11" i="21"/>
  <c r="D10" i="21"/>
  <c r="C10" i="21"/>
  <c r="B10" i="21"/>
  <c r="D9" i="21"/>
  <c r="C9" i="21"/>
  <c r="B9" i="21"/>
  <c r="D8" i="21"/>
  <c r="C8" i="21"/>
  <c r="B8" i="21"/>
  <c r="C7" i="21"/>
  <c r="B7" i="21"/>
  <c r="B6" i="21"/>
  <c r="C5" i="21"/>
  <c r="E31" i="21" l="1"/>
  <c r="O149" i="2"/>
  <c r="E149" i="21"/>
  <c r="G149" i="21" s="1"/>
  <c r="E145" i="21"/>
  <c r="G145" i="21" s="1"/>
  <c r="E139" i="21"/>
  <c r="G139" i="21" s="1"/>
  <c r="E143" i="21"/>
  <c r="G143" i="21" s="1"/>
  <c r="E147" i="21"/>
  <c r="G147" i="21" s="1"/>
  <c r="DL200" i="21"/>
  <c r="DL195" i="21"/>
  <c r="F195" i="21"/>
  <c r="F196" i="21" s="1"/>
  <c r="DL194" i="21"/>
  <c r="DL193" i="21"/>
  <c r="DL192" i="21"/>
  <c r="DL191" i="21"/>
  <c r="G191" i="21"/>
  <c r="DL190" i="21"/>
  <c r="G190" i="21"/>
  <c r="C196" i="21"/>
  <c r="DL189" i="21"/>
  <c r="G189" i="21"/>
  <c r="DL186" i="21"/>
  <c r="F186" i="21"/>
  <c r="F187" i="21" s="1"/>
  <c r="DL185" i="21"/>
  <c r="DL184" i="21"/>
  <c r="DL183" i="21"/>
  <c r="DL182" i="21"/>
  <c r="DL181" i="21"/>
  <c r="DL180" i="21"/>
  <c r="DL196" i="21" s="1"/>
  <c r="DL179" i="21"/>
  <c r="DL178" i="21"/>
  <c r="DL177" i="21"/>
  <c r="DL176" i="21"/>
  <c r="DL175" i="21"/>
  <c r="DL174" i="21"/>
  <c r="DL173" i="21"/>
  <c r="DL172" i="21"/>
  <c r="DL171" i="21"/>
  <c r="DL187" i="21" s="1"/>
  <c r="DL170" i="21"/>
  <c r="DL169" i="21"/>
  <c r="G169" i="21"/>
  <c r="DL168" i="21"/>
  <c r="G168" i="21"/>
  <c r="C187" i="21"/>
  <c r="DL165" i="21"/>
  <c r="F165" i="21"/>
  <c r="F166" i="21" s="1"/>
  <c r="DL164" i="21"/>
  <c r="DL163" i="21"/>
  <c r="DL162" i="21"/>
  <c r="DL161" i="21"/>
  <c r="DL160" i="21"/>
  <c r="G160" i="21"/>
  <c r="DL159" i="21"/>
  <c r="G159" i="21"/>
  <c r="C166" i="21"/>
  <c r="G158" i="21"/>
  <c r="DL155" i="21"/>
  <c r="F155" i="21"/>
  <c r="F156" i="21" s="1"/>
  <c r="DL154" i="21"/>
  <c r="DL153" i="21"/>
  <c r="DL152" i="21"/>
  <c r="DL151" i="21"/>
  <c r="DL150" i="21"/>
  <c r="DL166" i="21" s="1"/>
  <c r="DL149" i="21"/>
  <c r="DL148" i="21"/>
  <c r="DL147" i="21"/>
  <c r="DL146" i="21"/>
  <c r="DL145" i="21"/>
  <c r="DL144" i="21"/>
  <c r="DL143" i="21"/>
  <c r="DL142" i="21"/>
  <c r="DL141" i="21"/>
  <c r="DL140" i="21"/>
  <c r="DL156" i="21" s="1"/>
  <c r="DL139" i="21"/>
  <c r="DL138" i="21"/>
  <c r="DL137" i="21"/>
  <c r="DL136" i="21"/>
  <c r="DL135" i="21"/>
  <c r="DL134" i="21"/>
  <c r="DL133" i="21"/>
  <c r="G133" i="21"/>
  <c r="G132" i="21"/>
  <c r="C156" i="21"/>
  <c r="DL129" i="21"/>
  <c r="DL128" i="21"/>
  <c r="F128" i="21"/>
  <c r="F129" i="21" s="1"/>
  <c r="DL127" i="21"/>
  <c r="DL126" i="21"/>
  <c r="G126" i="21"/>
  <c r="DL125" i="21"/>
  <c r="DL124" i="21"/>
  <c r="G123" i="21"/>
  <c r="C129" i="21"/>
  <c r="DL120" i="21"/>
  <c r="DL119" i="21"/>
  <c r="F119" i="21"/>
  <c r="F120" i="21" s="1"/>
  <c r="DL118" i="21"/>
  <c r="DL117" i="21"/>
  <c r="G117" i="21"/>
  <c r="DL116" i="21"/>
  <c r="DL115" i="21"/>
  <c r="G114" i="21"/>
  <c r="C120" i="21"/>
  <c r="DL112" i="21"/>
  <c r="G112" i="21"/>
  <c r="DL111" i="21"/>
  <c r="DL110" i="21"/>
  <c r="F110" i="21"/>
  <c r="F111" i="21" s="1"/>
  <c r="DL109" i="21"/>
  <c r="DL107" i="21"/>
  <c r="G107" i="21"/>
  <c r="DL106" i="21"/>
  <c r="C111" i="21"/>
  <c r="DL102" i="21"/>
  <c r="G102" i="21"/>
  <c r="DL101" i="21"/>
  <c r="DL100" i="21"/>
  <c r="F100" i="21"/>
  <c r="F101" i="21" s="1"/>
  <c r="DL99" i="21"/>
  <c r="DL98" i="21"/>
  <c r="DL97" i="21"/>
  <c r="C101" i="21"/>
  <c r="DL91" i="21"/>
  <c r="DL92" i="21" s="1"/>
  <c r="F91" i="21"/>
  <c r="F92" i="21" s="1"/>
  <c r="DL90" i="21"/>
  <c r="DL89" i="21"/>
  <c r="DL88" i="21"/>
  <c r="DL87" i="21"/>
  <c r="C92" i="21"/>
  <c r="DL82" i="21"/>
  <c r="C82" i="21"/>
  <c r="F81" i="21"/>
  <c r="F71" i="21"/>
  <c r="F82" i="21" s="1"/>
  <c r="G67" i="21"/>
  <c r="G66" i="21"/>
  <c r="G65" i="21"/>
  <c r="F60" i="21"/>
  <c r="G54" i="21"/>
  <c r="DL50" i="21"/>
  <c r="F50" i="21"/>
  <c r="C50" i="21"/>
  <c r="F49" i="21"/>
  <c r="DL34" i="21"/>
  <c r="F34" i="21"/>
  <c r="F35" i="21" s="1"/>
  <c r="G32" i="21"/>
  <c r="G31" i="21"/>
  <c r="DL26" i="21"/>
  <c r="DL25" i="21"/>
  <c r="DL24" i="21"/>
  <c r="DL23" i="21"/>
  <c r="DL22" i="21"/>
  <c r="DL21" i="21"/>
  <c r="G21" i="21"/>
  <c r="C35" i="21"/>
  <c r="C18" i="21"/>
  <c r="DL17" i="21"/>
  <c r="F17" i="21"/>
  <c r="F18" i="21" s="1"/>
  <c r="DL16" i="21"/>
  <c r="DL15" i="21"/>
  <c r="DL14" i="21"/>
  <c r="DL13" i="21"/>
  <c r="DL12" i="21"/>
  <c r="DL11" i="21"/>
  <c r="DL10" i="21"/>
  <c r="DL9" i="21"/>
  <c r="DL8" i="21"/>
  <c r="DL18" i="21" s="1"/>
  <c r="DL35" i="21" s="1"/>
  <c r="B1" i="21"/>
  <c r="F200" i="21" l="1"/>
  <c r="F119" i="16"/>
  <c r="F120" i="16" s="1"/>
  <c r="DL118" i="16"/>
  <c r="D118" i="16"/>
  <c r="C118" i="16"/>
  <c r="B118" i="16"/>
  <c r="E200" i="16"/>
  <c r="F195" i="16"/>
  <c r="F196" i="16" s="1"/>
  <c r="E196" i="16"/>
  <c r="DL195" i="16"/>
  <c r="E195" i="16"/>
  <c r="D195" i="16"/>
  <c r="C195" i="16"/>
  <c r="B195" i="16"/>
  <c r="DL194" i="16"/>
  <c r="E194" i="16"/>
  <c r="G194" i="16" s="1"/>
  <c r="D194" i="16"/>
  <c r="C194" i="16"/>
  <c r="B194" i="16"/>
  <c r="DL193" i="16"/>
  <c r="E193" i="16"/>
  <c r="G193" i="16" s="1"/>
  <c r="D193" i="16"/>
  <c r="C193" i="16"/>
  <c r="B193" i="16"/>
  <c r="DL192" i="16"/>
  <c r="E192" i="16"/>
  <c r="G192" i="16" s="1"/>
  <c r="G195" i="16" s="1"/>
  <c r="G196" i="16" s="1"/>
  <c r="D192" i="16"/>
  <c r="C192" i="16"/>
  <c r="B192" i="16"/>
  <c r="DL191" i="16"/>
  <c r="E191" i="16"/>
  <c r="G191" i="16" s="1"/>
  <c r="D191" i="16"/>
  <c r="C191" i="16"/>
  <c r="B191" i="16"/>
  <c r="DL190" i="16"/>
  <c r="E190" i="16"/>
  <c r="G190" i="16" s="1"/>
  <c r="D190" i="16"/>
  <c r="C190" i="16"/>
  <c r="C196" i="16" s="1"/>
  <c r="B190" i="16"/>
  <c r="DL189" i="16"/>
  <c r="E189" i="16"/>
  <c r="G189" i="16" s="1"/>
  <c r="D189" i="16"/>
  <c r="C189" i="16"/>
  <c r="B189" i="16"/>
  <c r="F186" i="16"/>
  <c r="F187" i="16" s="1"/>
  <c r="E187" i="16"/>
  <c r="DL186" i="16"/>
  <c r="E186" i="16"/>
  <c r="D186" i="16"/>
  <c r="C186" i="16"/>
  <c r="B186" i="16"/>
  <c r="DL185" i="16"/>
  <c r="E185" i="16"/>
  <c r="G185" i="16" s="1"/>
  <c r="D185" i="16"/>
  <c r="C185" i="16"/>
  <c r="B185" i="16"/>
  <c r="DL184" i="16"/>
  <c r="E184" i="16"/>
  <c r="G184" i="16" s="1"/>
  <c r="D184" i="16"/>
  <c r="C184" i="16"/>
  <c r="B184" i="16"/>
  <c r="DL183" i="16"/>
  <c r="E183" i="16"/>
  <c r="G183" i="16" s="1"/>
  <c r="D183" i="16"/>
  <c r="C183" i="16"/>
  <c r="B183" i="16"/>
  <c r="DL182" i="16"/>
  <c r="E182" i="16"/>
  <c r="G182" i="16" s="1"/>
  <c r="D182" i="16"/>
  <c r="C182" i="16"/>
  <c r="B182" i="16"/>
  <c r="DL181" i="16"/>
  <c r="E181" i="16"/>
  <c r="G181" i="16" s="1"/>
  <c r="D181" i="16"/>
  <c r="C181" i="16"/>
  <c r="B181" i="16"/>
  <c r="DL180" i="16"/>
  <c r="E180" i="16"/>
  <c r="G180" i="16" s="1"/>
  <c r="D180" i="16"/>
  <c r="C180" i="16"/>
  <c r="B180" i="16"/>
  <c r="DL179" i="16"/>
  <c r="E179" i="16"/>
  <c r="G179" i="16" s="1"/>
  <c r="D179" i="16"/>
  <c r="C179" i="16"/>
  <c r="B179" i="16"/>
  <c r="DL178" i="16"/>
  <c r="E178" i="16"/>
  <c r="G178" i="16" s="1"/>
  <c r="D178" i="16"/>
  <c r="C178" i="16"/>
  <c r="B178" i="16"/>
  <c r="DL177" i="16"/>
  <c r="E177" i="16"/>
  <c r="G177" i="16" s="1"/>
  <c r="D177" i="16"/>
  <c r="C177" i="16"/>
  <c r="B177" i="16"/>
  <c r="DL176" i="16"/>
  <c r="E176" i="16"/>
  <c r="G176" i="16" s="1"/>
  <c r="D176" i="16"/>
  <c r="C176" i="16"/>
  <c r="B176" i="16"/>
  <c r="DL175" i="16"/>
  <c r="E175" i="16"/>
  <c r="G175" i="16" s="1"/>
  <c r="D175" i="16"/>
  <c r="C175" i="16"/>
  <c r="B175" i="16"/>
  <c r="DL174" i="16"/>
  <c r="E174" i="16"/>
  <c r="G174" i="16" s="1"/>
  <c r="D174" i="16"/>
  <c r="C174" i="16"/>
  <c r="B174" i="16"/>
  <c r="DL173" i="16"/>
  <c r="E173" i="16"/>
  <c r="G173" i="16" s="1"/>
  <c r="D173" i="16"/>
  <c r="C173" i="16"/>
  <c r="B173" i="16"/>
  <c r="DL172" i="16"/>
  <c r="E172" i="16"/>
  <c r="G172" i="16" s="1"/>
  <c r="D172" i="16"/>
  <c r="C172" i="16"/>
  <c r="B172" i="16"/>
  <c r="DL171" i="16"/>
  <c r="E171" i="16"/>
  <c r="G171" i="16" s="1"/>
  <c r="D171" i="16"/>
  <c r="C171" i="16"/>
  <c r="B171" i="16"/>
  <c r="DL170" i="16"/>
  <c r="E170" i="16"/>
  <c r="G170" i="16" s="1"/>
  <c r="D170" i="16"/>
  <c r="C170" i="16"/>
  <c r="B170" i="16"/>
  <c r="DL169" i="16"/>
  <c r="E169" i="16"/>
  <c r="G169" i="16" s="1"/>
  <c r="D169" i="16"/>
  <c r="C169" i="16"/>
  <c r="B169" i="16"/>
  <c r="DL168" i="16"/>
  <c r="E168" i="16"/>
  <c r="G168" i="16" s="1"/>
  <c r="D168" i="16"/>
  <c r="C168" i="16"/>
  <c r="C187" i="16" s="1"/>
  <c r="B168" i="16"/>
  <c r="F165" i="16"/>
  <c r="F166" i="16" s="1"/>
  <c r="DL165" i="16"/>
  <c r="D165" i="16"/>
  <c r="C165" i="16"/>
  <c r="B165" i="16"/>
  <c r="DL164" i="16"/>
  <c r="D164" i="16"/>
  <c r="C164" i="16"/>
  <c r="B164" i="16"/>
  <c r="DL163" i="16"/>
  <c r="E163" i="16"/>
  <c r="G163" i="16" s="1"/>
  <c r="D163" i="16"/>
  <c r="C163" i="16"/>
  <c r="B163" i="16"/>
  <c r="DL162" i="16"/>
  <c r="E162" i="16"/>
  <c r="G162" i="16" s="1"/>
  <c r="D162" i="16"/>
  <c r="C162" i="16"/>
  <c r="B162" i="16"/>
  <c r="DL161" i="16"/>
  <c r="E161" i="16"/>
  <c r="G161" i="16" s="1"/>
  <c r="D161" i="16"/>
  <c r="C161" i="16"/>
  <c r="B161" i="16"/>
  <c r="DL160" i="16"/>
  <c r="E160" i="16"/>
  <c r="G160" i="16" s="1"/>
  <c r="D160" i="16"/>
  <c r="C160" i="16"/>
  <c r="B160" i="16"/>
  <c r="DL159" i="16"/>
  <c r="E159" i="16"/>
  <c r="G159" i="16" s="1"/>
  <c r="D159" i="16"/>
  <c r="C159" i="16"/>
  <c r="C166" i="16" s="1"/>
  <c r="B159" i="16"/>
  <c r="E158" i="16"/>
  <c r="G158" i="16" s="1"/>
  <c r="D158" i="16"/>
  <c r="C158" i="16"/>
  <c r="B158" i="16"/>
  <c r="F155" i="16"/>
  <c r="F156" i="16" s="1"/>
  <c r="DL155" i="16"/>
  <c r="D155" i="16"/>
  <c r="C155" i="16"/>
  <c r="B155" i="16"/>
  <c r="DL154" i="16"/>
  <c r="D154" i="16"/>
  <c r="C154" i="16"/>
  <c r="B154" i="16"/>
  <c r="DL153" i="16"/>
  <c r="D153" i="16"/>
  <c r="C153" i="16"/>
  <c r="B153" i="16"/>
  <c r="DL152" i="16"/>
  <c r="D152" i="16"/>
  <c r="C152" i="16"/>
  <c r="B152" i="16"/>
  <c r="DL151" i="16"/>
  <c r="D151" i="16"/>
  <c r="C151" i="16"/>
  <c r="B151" i="16"/>
  <c r="DL150" i="16"/>
  <c r="D150" i="16"/>
  <c r="C150" i="16"/>
  <c r="B150" i="16"/>
  <c r="DL149" i="16"/>
  <c r="D149" i="16"/>
  <c r="C149" i="16"/>
  <c r="B149" i="16"/>
  <c r="DL148" i="16"/>
  <c r="D148" i="16"/>
  <c r="C148" i="16"/>
  <c r="B148" i="16"/>
  <c r="DL147" i="16"/>
  <c r="D147" i="16"/>
  <c r="C147" i="16"/>
  <c r="B147" i="16"/>
  <c r="DL146" i="16"/>
  <c r="D146" i="16"/>
  <c r="C146" i="16"/>
  <c r="B146" i="16"/>
  <c r="DL145" i="16"/>
  <c r="D145" i="16"/>
  <c r="C145" i="16"/>
  <c r="B145" i="16"/>
  <c r="DL144" i="16"/>
  <c r="D144" i="16"/>
  <c r="C144" i="16"/>
  <c r="B144" i="16"/>
  <c r="DL143" i="16"/>
  <c r="D143" i="16"/>
  <c r="C143" i="16"/>
  <c r="B143" i="16"/>
  <c r="DL142" i="16"/>
  <c r="D142" i="16"/>
  <c r="C142" i="16"/>
  <c r="B142" i="16"/>
  <c r="DL141" i="16"/>
  <c r="D141" i="16"/>
  <c r="C141" i="16"/>
  <c r="B141" i="16"/>
  <c r="DL140" i="16"/>
  <c r="D140" i="16"/>
  <c r="C140" i="16"/>
  <c r="B140" i="16"/>
  <c r="DL139" i="16"/>
  <c r="D139" i="16"/>
  <c r="C139" i="16"/>
  <c r="B139" i="16"/>
  <c r="DL138" i="16"/>
  <c r="D138" i="16"/>
  <c r="C138" i="16"/>
  <c r="B138" i="16"/>
  <c r="DL137" i="16"/>
  <c r="D137" i="16"/>
  <c r="C137" i="16"/>
  <c r="B137" i="16"/>
  <c r="DL136" i="16"/>
  <c r="D136" i="16"/>
  <c r="C136" i="16"/>
  <c r="B136" i="16"/>
  <c r="DL135" i="16"/>
  <c r="D135" i="16"/>
  <c r="C135" i="16"/>
  <c r="B135" i="16"/>
  <c r="DL134" i="16"/>
  <c r="D134" i="16"/>
  <c r="C134" i="16"/>
  <c r="B134" i="16"/>
  <c r="DL133" i="16"/>
  <c r="E133" i="16"/>
  <c r="G133" i="16" s="1"/>
  <c r="D133" i="16"/>
  <c r="C133" i="16"/>
  <c r="B133" i="16"/>
  <c r="E132" i="16"/>
  <c r="G132" i="16" s="1"/>
  <c r="D132" i="16"/>
  <c r="C132" i="16"/>
  <c r="C156" i="16" s="1"/>
  <c r="B132" i="16"/>
  <c r="C131" i="16"/>
  <c r="F128" i="16"/>
  <c r="F129" i="16" s="1"/>
  <c r="DL128" i="16"/>
  <c r="DL129" i="16" s="1"/>
  <c r="D128" i="16"/>
  <c r="C128" i="16"/>
  <c r="B128" i="16"/>
  <c r="DL127" i="16"/>
  <c r="D127" i="16"/>
  <c r="C127" i="16"/>
  <c r="B127" i="16"/>
  <c r="DL126" i="16"/>
  <c r="D126" i="16"/>
  <c r="C126" i="16"/>
  <c r="B126" i="16"/>
  <c r="DL125" i="16"/>
  <c r="E125" i="16"/>
  <c r="G125" i="16" s="1"/>
  <c r="D125" i="16"/>
  <c r="C125" i="16"/>
  <c r="B125" i="16"/>
  <c r="DL124" i="16"/>
  <c r="E124" i="16"/>
  <c r="G124" i="16" s="1"/>
  <c r="D124" i="16"/>
  <c r="C124" i="16"/>
  <c r="B124" i="16"/>
  <c r="E123" i="16"/>
  <c r="G123" i="16" s="1"/>
  <c r="D123" i="16"/>
  <c r="C123" i="16"/>
  <c r="B123" i="16"/>
  <c r="C122" i="16"/>
  <c r="C129" i="16" s="1"/>
  <c r="C119" i="16"/>
  <c r="C110" i="16"/>
  <c r="C100" i="16"/>
  <c r="D119" i="16"/>
  <c r="F110" i="16"/>
  <c r="F111" i="16" s="1"/>
  <c r="D110" i="16"/>
  <c r="D109" i="16"/>
  <c r="C109" i="16"/>
  <c r="B109" i="16"/>
  <c r="D108" i="16"/>
  <c r="C108" i="16"/>
  <c r="B108" i="16"/>
  <c r="C113" i="16"/>
  <c r="C120" i="16" s="1"/>
  <c r="DL119" i="16"/>
  <c r="DL120" i="16" s="1"/>
  <c r="B119" i="16"/>
  <c r="DL117" i="16"/>
  <c r="D117" i="16"/>
  <c r="C117" i="16"/>
  <c r="B117" i="16"/>
  <c r="DL116" i="16"/>
  <c r="E116" i="16"/>
  <c r="G116" i="16" s="1"/>
  <c r="D116" i="16"/>
  <c r="C116" i="16"/>
  <c r="B116" i="16"/>
  <c r="DL115" i="16"/>
  <c r="E115" i="16"/>
  <c r="G115" i="16" s="1"/>
  <c r="D115" i="16"/>
  <c r="C115" i="16"/>
  <c r="B115" i="16"/>
  <c r="E114" i="16"/>
  <c r="G114" i="16" s="1"/>
  <c r="D114" i="16"/>
  <c r="C114" i="16"/>
  <c r="B114" i="16"/>
  <c r="E107" i="16"/>
  <c r="G107" i="16" s="1"/>
  <c r="D107" i="16"/>
  <c r="E106" i="16"/>
  <c r="G106" i="16" s="1"/>
  <c r="D106" i="16"/>
  <c r="E105" i="16"/>
  <c r="G105" i="16" s="1"/>
  <c r="D105" i="16"/>
  <c r="DL112" i="16"/>
  <c r="E112" i="16"/>
  <c r="G112" i="16" s="1"/>
  <c r="D112" i="16"/>
  <c r="C112" i="16"/>
  <c r="B112" i="16"/>
  <c r="DL110" i="16"/>
  <c r="DL111" i="16" s="1"/>
  <c r="B110" i="16"/>
  <c r="DL109" i="16"/>
  <c r="DL107" i="16"/>
  <c r="C107" i="16"/>
  <c r="B107" i="16"/>
  <c r="DL106" i="16"/>
  <c r="C106" i="16"/>
  <c r="B106" i="16"/>
  <c r="C105" i="16"/>
  <c r="B105" i="16"/>
  <c r="B104" i="16"/>
  <c r="C103" i="16"/>
  <c r="C111" i="16" s="1"/>
  <c r="F100" i="16"/>
  <c r="F101" i="16" s="1"/>
  <c r="E100" i="16"/>
  <c r="D100" i="16"/>
  <c r="E101" i="16"/>
  <c r="DL100" i="16"/>
  <c r="DL101" i="16" s="1"/>
  <c r="B100" i="16"/>
  <c r="DL99" i="16"/>
  <c r="E99" i="16"/>
  <c r="G99" i="16" s="1"/>
  <c r="D99" i="16"/>
  <c r="C99" i="16"/>
  <c r="B99" i="16"/>
  <c r="DL98" i="16"/>
  <c r="E98" i="16"/>
  <c r="G98" i="16" s="1"/>
  <c r="D98" i="16"/>
  <c r="C98" i="16"/>
  <c r="B98" i="16"/>
  <c r="DL97" i="16"/>
  <c r="E97" i="16"/>
  <c r="G97" i="16" s="1"/>
  <c r="D97" i="16"/>
  <c r="C97" i="16"/>
  <c r="B97" i="16"/>
  <c r="E96" i="16"/>
  <c r="G96" i="16" s="1"/>
  <c r="D96" i="16"/>
  <c r="C96" i="16"/>
  <c r="B96" i="16"/>
  <c r="B95" i="16"/>
  <c r="C94" i="16"/>
  <c r="C101" i="16" s="1"/>
  <c r="E92" i="16"/>
  <c r="F91" i="16"/>
  <c r="F92" i="16" s="1"/>
  <c r="E91" i="16"/>
  <c r="D91" i="16"/>
  <c r="E90" i="16"/>
  <c r="G90" i="16" s="1"/>
  <c r="D90" i="16"/>
  <c r="E89" i="16"/>
  <c r="G89" i="16" s="1"/>
  <c r="D89" i="16"/>
  <c r="E88" i="16"/>
  <c r="G88" i="16" s="1"/>
  <c r="D88" i="16"/>
  <c r="E87" i="16"/>
  <c r="G87" i="16" s="1"/>
  <c r="D87" i="16"/>
  <c r="E86" i="16"/>
  <c r="G86" i="16" s="1"/>
  <c r="D86" i="16"/>
  <c r="DL91" i="16"/>
  <c r="DL92" i="16" s="1"/>
  <c r="C91" i="16"/>
  <c r="B91" i="16"/>
  <c r="DL90" i="16"/>
  <c r="C90" i="16"/>
  <c r="B90" i="16"/>
  <c r="DL89" i="16"/>
  <c r="C89" i="16"/>
  <c r="B89" i="16"/>
  <c r="DL88" i="16"/>
  <c r="C88" i="16"/>
  <c r="B88" i="16"/>
  <c r="DL87" i="16"/>
  <c r="C87" i="16"/>
  <c r="B87" i="16"/>
  <c r="C86" i="16"/>
  <c r="B86" i="16"/>
  <c r="B85" i="16"/>
  <c r="C84" i="16"/>
  <c r="C92" i="16" s="1"/>
  <c r="C57" i="16"/>
  <c r="C58" i="16"/>
  <c r="C59" i="16"/>
  <c r="F81" i="16"/>
  <c r="E81" i="16"/>
  <c r="D81" i="16"/>
  <c r="E80" i="16"/>
  <c r="G80" i="16" s="1"/>
  <c r="D80" i="16"/>
  <c r="E79" i="16"/>
  <c r="G79" i="16" s="1"/>
  <c r="D79" i="16"/>
  <c r="E78" i="16"/>
  <c r="G78" i="16" s="1"/>
  <c r="D78" i="16"/>
  <c r="E77" i="16"/>
  <c r="G77" i="16" s="1"/>
  <c r="D77" i="16"/>
  <c r="E76" i="16"/>
  <c r="G76" i="16" s="1"/>
  <c r="D76" i="16"/>
  <c r="E75" i="16"/>
  <c r="G75" i="16" s="1"/>
  <c r="D75" i="16"/>
  <c r="E74" i="16"/>
  <c r="G74" i="16" s="1"/>
  <c r="D74" i="16"/>
  <c r="F71" i="16"/>
  <c r="E71" i="16"/>
  <c r="D71" i="16"/>
  <c r="E70" i="16"/>
  <c r="G70" i="16" s="1"/>
  <c r="D70" i="16"/>
  <c r="E69" i="16"/>
  <c r="G69" i="16" s="1"/>
  <c r="D69" i="16"/>
  <c r="E68" i="16"/>
  <c r="G68" i="16" s="1"/>
  <c r="D68" i="16"/>
  <c r="E67" i="16"/>
  <c r="G67" i="16" s="1"/>
  <c r="D67" i="16"/>
  <c r="E66" i="16"/>
  <c r="G66" i="16" s="1"/>
  <c r="D66" i="16"/>
  <c r="E65" i="16"/>
  <c r="G65" i="16" s="1"/>
  <c r="D65" i="16"/>
  <c r="E64" i="16"/>
  <c r="G64" i="16" s="1"/>
  <c r="D64" i="16"/>
  <c r="E63" i="16"/>
  <c r="G63" i="16" s="1"/>
  <c r="D63" i="16"/>
  <c r="F60" i="16"/>
  <c r="E60" i="16"/>
  <c r="D60" i="16"/>
  <c r="D59" i="16"/>
  <c r="D58" i="16"/>
  <c r="D57" i="16"/>
  <c r="E56" i="16"/>
  <c r="G56" i="16" s="1"/>
  <c r="D56" i="16"/>
  <c r="E55" i="16"/>
  <c r="G55" i="16" s="1"/>
  <c r="D55" i="16"/>
  <c r="DL82" i="16"/>
  <c r="C81" i="16"/>
  <c r="C80" i="16"/>
  <c r="B80" i="16"/>
  <c r="C79" i="16"/>
  <c r="B79" i="16"/>
  <c r="C78" i="16"/>
  <c r="B78" i="16"/>
  <c r="C77" i="16"/>
  <c r="B77" i="16"/>
  <c r="C76" i="16"/>
  <c r="B76" i="16"/>
  <c r="C75" i="16"/>
  <c r="B75" i="16"/>
  <c r="C74" i="16"/>
  <c r="B74" i="16"/>
  <c r="C73" i="16"/>
  <c r="B73" i="16"/>
  <c r="C72" i="16"/>
  <c r="B72" i="16"/>
  <c r="C71" i="16"/>
  <c r="C70" i="16"/>
  <c r="B70" i="16"/>
  <c r="C69" i="16"/>
  <c r="B69" i="16"/>
  <c r="C68" i="16"/>
  <c r="B68" i="16"/>
  <c r="C67" i="16"/>
  <c r="B67" i="16"/>
  <c r="C66" i="16"/>
  <c r="B66" i="16"/>
  <c r="C65" i="16"/>
  <c r="B65" i="16"/>
  <c r="C64" i="16"/>
  <c r="B64" i="16"/>
  <c r="C63" i="16"/>
  <c r="B63" i="16"/>
  <c r="C62" i="16"/>
  <c r="B62" i="16"/>
  <c r="C61" i="16"/>
  <c r="B61" i="16"/>
  <c r="C60" i="16"/>
  <c r="B59" i="16"/>
  <c r="B58" i="16"/>
  <c r="B57" i="16"/>
  <c r="C56" i="16"/>
  <c r="B56" i="16"/>
  <c r="C55" i="16"/>
  <c r="B55" i="16"/>
  <c r="E54" i="16"/>
  <c r="G54" i="16" s="1"/>
  <c r="D54" i="16"/>
  <c r="C54" i="16"/>
  <c r="B54" i="16"/>
  <c r="C53" i="16"/>
  <c r="B53" i="16"/>
  <c r="C52" i="16"/>
  <c r="C82" i="16" s="1"/>
  <c r="B52" i="16"/>
  <c r="F49" i="16"/>
  <c r="F50" i="16" s="1"/>
  <c r="D48" i="16"/>
  <c r="D47" i="16"/>
  <c r="D46" i="16"/>
  <c r="E45" i="16"/>
  <c r="G45" i="16" s="1"/>
  <c r="D45" i="16"/>
  <c r="E44" i="16"/>
  <c r="G44" i="16" s="1"/>
  <c r="D44" i="16"/>
  <c r="E43" i="16"/>
  <c r="G43" i="16" s="1"/>
  <c r="D43" i="16"/>
  <c r="E42" i="16"/>
  <c r="G42" i="16" s="1"/>
  <c r="D42" i="16"/>
  <c r="E41" i="16"/>
  <c r="G41" i="16" s="1"/>
  <c r="D41" i="16"/>
  <c r="E40" i="16"/>
  <c r="G40" i="16" s="1"/>
  <c r="D40" i="16"/>
  <c r="E39" i="16"/>
  <c r="G39" i="16" s="1"/>
  <c r="D39" i="16"/>
  <c r="D49" i="16"/>
  <c r="C49" i="16"/>
  <c r="DL50" i="16"/>
  <c r="C51" i="16"/>
  <c r="B51" i="16"/>
  <c r="C48" i="16"/>
  <c r="B48" i="16"/>
  <c r="C47" i="16"/>
  <c r="B47" i="16"/>
  <c r="C46" i="16"/>
  <c r="B46" i="16"/>
  <c r="C45" i="16"/>
  <c r="B45" i="16"/>
  <c r="C44" i="16"/>
  <c r="B44" i="16"/>
  <c r="C43" i="16"/>
  <c r="B43" i="16"/>
  <c r="C42" i="16"/>
  <c r="B42" i="16"/>
  <c r="C41" i="16"/>
  <c r="B41" i="16"/>
  <c r="C40" i="16"/>
  <c r="B40" i="16"/>
  <c r="C39" i="16"/>
  <c r="B39" i="16"/>
  <c r="C38" i="16"/>
  <c r="B38" i="16"/>
  <c r="C37" i="16"/>
  <c r="C50" i="16" s="1"/>
  <c r="B37" i="16"/>
  <c r="DL187" i="16" l="1"/>
  <c r="DL196" i="16"/>
  <c r="G186" i="16"/>
  <c r="G187" i="16"/>
  <c r="DL166" i="16"/>
  <c r="DL156" i="16"/>
  <c r="G100" i="16"/>
  <c r="G101" i="16" s="1"/>
  <c r="G91" i="16"/>
  <c r="G92" i="16" s="1"/>
  <c r="F82" i="16"/>
  <c r="G71" i="16"/>
  <c r="G81" i="16"/>
  <c r="F34" i="16" l="1"/>
  <c r="F35" i="16" s="1"/>
  <c r="F17" i="16"/>
  <c r="F18" i="16" s="1"/>
  <c r="D34" i="16"/>
  <c r="C34" i="16"/>
  <c r="F200" i="16" l="1"/>
  <c r="D33" i="16"/>
  <c r="C33" i="16"/>
  <c r="B33" i="16"/>
  <c r="D32" i="16"/>
  <c r="C32" i="16"/>
  <c r="B32" i="16"/>
  <c r="D31" i="16"/>
  <c r="C31" i="16"/>
  <c r="B31" i="16"/>
  <c r="D30" i="16"/>
  <c r="C30" i="16"/>
  <c r="B30" i="16"/>
  <c r="E29" i="16"/>
  <c r="G29" i="16" s="1"/>
  <c r="D29" i="16"/>
  <c r="C29" i="16"/>
  <c r="B29" i="16"/>
  <c r="E28" i="16"/>
  <c r="G28" i="16" s="1"/>
  <c r="D28" i="16"/>
  <c r="C28" i="16"/>
  <c r="B28" i="16"/>
  <c r="E27" i="16"/>
  <c r="G27" i="16" s="1"/>
  <c r="D27" i="16"/>
  <c r="C27" i="16"/>
  <c r="B27" i="16"/>
  <c r="E26" i="16"/>
  <c r="G26" i="16" s="1"/>
  <c r="D26" i="16"/>
  <c r="C26" i="16"/>
  <c r="B26" i="16"/>
  <c r="E25" i="16"/>
  <c r="G25" i="16" s="1"/>
  <c r="D25" i="16"/>
  <c r="C25" i="16"/>
  <c r="B25" i="16"/>
  <c r="E24" i="16"/>
  <c r="G24" i="16" s="1"/>
  <c r="D24" i="16"/>
  <c r="C24" i="16"/>
  <c r="B24" i="16"/>
  <c r="E23" i="16"/>
  <c r="G23" i="16" s="1"/>
  <c r="D23" i="16"/>
  <c r="C23" i="16"/>
  <c r="B23" i="16"/>
  <c r="B17" i="16"/>
  <c r="C17" i="16"/>
  <c r="D17" i="16"/>
  <c r="DL17" i="16"/>
  <c r="A7" i="3" l="1"/>
  <c r="A8" i="3"/>
  <c r="A6" i="3"/>
  <c r="A18" i="3"/>
  <c r="A17" i="3"/>
  <c r="A16" i="3"/>
  <c r="A15" i="3"/>
  <c r="A14" i="3"/>
  <c r="A13" i="3"/>
  <c r="A12" i="3"/>
  <c r="A11" i="3"/>
  <c r="A10" i="3"/>
  <c r="A9" i="3"/>
  <c r="C18" i="3"/>
  <c r="AA20" i="3"/>
  <c r="AA19" i="3"/>
  <c r="AA18" i="3"/>
  <c r="AA17" i="3"/>
  <c r="AA24" i="3" s="1"/>
  <c r="C11" i="3" l="1"/>
  <c r="C10" i="3"/>
  <c r="S75" i="2"/>
  <c r="S79" i="2"/>
  <c r="S194" i="2"/>
  <c r="S193" i="2"/>
  <c r="S192" i="2"/>
  <c r="S185" i="2"/>
  <c r="S184" i="2"/>
  <c r="S183" i="2"/>
  <c r="S182" i="2"/>
  <c r="S181" i="2"/>
  <c r="S180" i="2"/>
  <c r="S179" i="2"/>
  <c r="S178" i="2"/>
  <c r="S177" i="2"/>
  <c r="S176" i="2"/>
  <c r="S175" i="2"/>
  <c r="S174" i="2"/>
  <c r="S173" i="2"/>
  <c r="S172" i="2"/>
  <c r="S171" i="2"/>
  <c r="S170" i="2"/>
  <c r="S164" i="2"/>
  <c r="S163" i="2"/>
  <c r="S162" i="2"/>
  <c r="S161" i="2"/>
  <c r="S137" i="2"/>
  <c r="S127" i="2"/>
  <c r="S126" i="2"/>
  <c r="S125" i="2"/>
  <c r="S124" i="2"/>
  <c r="S118" i="2"/>
  <c r="S117" i="2"/>
  <c r="S116" i="2"/>
  <c r="S115" i="2"/>
  <c r="S109" i="2"/>
  <c r="S108" i="2"/>
  <c r="S107" i="2"/>
  <c r="S106" i="2"/>
  <c r="S105" i="2"/>
  <c r="S99" i="2"/>
  <c r="S98" i="2"/>
  <c r="S97" i="2"/>
  <c r="S96" i="2"/>
  <c r="S90" i="2"/>
  <c r="S89" i="2"/>
  <c r="S88" i="2"/>
  <c r="S87" i="2"/>
  <c r="S86" i="2"/>
  <c r="S80" i="2"/>
  <c r="S74" i="2"/>
  <c r="S70" i="2"/>
  <c r="S69" i="2"/>
  <c r="S68" i="2"/>
  <c r="S64" i="2"/>
  <c r="S63" i="2"/>
  <c r="S59" i="2"/>
  <c r="S58" i="2"/>
  <c r="S57" i="2"/>
  <c r="S56" i="2"/>
  <c r="S55" i="2"/>
  <c r="S48" i="2"/>
  <c r="S47" i="2"/>
  <c r="S46" i="2"/>
  <c r="S45" i="2"/>
  <c r="S44" i="2"/>
  <c r="S43" i="2"/>
  <c r="S42" i="2"/>
  <c r="S41" i="2"/>
  <c r="S40" i="2"/>
  <c r="S39" i="2"/>
  <c r="S33" i="2"/>
  <c r="S30" i="2"/>
  <c r="S29" i="2"/>
  <c r="S28" i="2"/>
  <c r="S27" i="2"/>
  <c r="S26" i="2"/>
  <c r="S25" i="2"/>
  <c r="S24" i="2"/>
  <c r="S23" i="2"/>
  <c r="S22" i="2"/>
  <c r="S16" i="2"/>
  <c r="S15" i="2"/>
  <c r="S14" i="2"/>
  <c r="S13" i="2"/>
  <c r="S12" i="2"/>
  <c r="S11" i="2"/>
  <c r="S10" i="2"/>
  <c r="S9" i="2"/>
  <c r="S8" i="2"/>
  <c r="S7" i="2"/>
  <c r="EC194" i="2"/>
  <c r="EC193" i="2"/>
  <c r="EC192" i="2"/>
  <c r="EC185" i="2"/>
  <c r="EC184" i="2"/>
  <c r="EC183" i="2"/>
  <c r="EC182" i="2"/>
  <c r="EC181" i="2"/>
  <c r="EC180" i="2"/>
  <c r="EC179" i="2"/>
  <c r="EC178" i="2"/>
  <c r="EC177" i="2"/>
  <c r="EC176" i="2"/>
  <c r="EC175" i="2"/>
  <c r="EC174" i="2"/>
  <c r="EC173" i="2"/>
  <c r="EC172" i="2"/>
  <c r="EC171" i="2"/>
  <c r="EC170" i="2"/>
  <c r="EC164" i="2"/>
  <c r="EC163" i="2"/>
  <c r="EC162" i="2"/>
  <c r="EC161" i="2"/>
  <c r="EC149" i="2"/>
  <c r="EC147" i="2"/>
  <c r="EC145" i="2"/>
  <c r="EC143" i="2"/>
  <c r="EC139" i="2"/>
  <c r="EC137" i="2"/>
  <c r="EC127" i="2"/>
  <c r="EC126" i="2"/>
  <c r="EC125" i="2"/>
  <c r="EC124" i="2"/>
  <c r="EC118" i="2"/>
  <c r="EC117" i="2"/>
  <c r="EC116" i="2"/>
  <c r="EC115" i="2"/>
  <c r="EC109" i="2"/>
  <c r="EC108" i="2"/>
  <c r="EC107" i="2"/>
  <c r="EC106" i="2"/>
  <c r="EC105" i="2"/>
  <c r="EC99" i="2"/>
  <c r="EC98" i="2"/>
  <c r="EC97" i="2"/>
  <c r="EC96" i="2"/>
  <c r="EC90" i="2"/>
  <c r="EC89" i="2"/>
  <c r="EC88" i="2"/>
  <c r="EC87" i="2"/>
  <c r="EC86" i="2"/>
  <c r="EC80" i="2"/>
  <c r="EC78" i="2"/>
  <c r="EC77" i="2"/>
  <c r="EC76" i="2"/>
  <c r="EC75" i="2"/>
  <c r="EC74" i="2"/>
  <c r="EC70" i="2"/>
  <c r="EC69" i="2"/>
  <c r="EC68" i="2"/>
  <c r="EC64" i="2"/>
  <c r="EC63" i="2"/>
  <c r="EC59" i="2"/>
  <c r="EC58" i="2"/>
  <c r="EC57" i="2"/>
  <c r="EC56" i="2"/>
  <c r="EC55" i="2"/>
  <c r="EC48" i="2"/>
  <c r="EC47" i="2"/>
  <c r="EC46" i="2"/>
  <c r="EC45" i="2"/>
  <c r="EC44" i="2"/>
  <c r="EC43" i="2"/>
  <c r="EC42" i="2"/>
  <c r="EC41" i="2"/>
  <c r="EC40" i="2"/>
  <c r="EC39" i="2"/>
  <c r="EC33" i="2"/>
  <c r="EC32" i="2"/>
  <c r="EC31" i="2"/>
  <c r="EC30" i="2"/>
  <c r="EC29" i="2"/>
  <c r="EC28" i="2"/>
  <c r="EC27" i="2"/>
  <c r="EC26" i="2"/>
  <c r="EC25" i="2"/>
  <c r="EC24" i="2"/>
  <c r="EC23" i="2"/>
  <c r="EC22" i="2"/>
  <c r="EC16" i="2"/>
  <c r="EC15" i="2"/>
  <c r="EC14" i="2"/>
  <c r="EC13" i="2"/>
  <c r="EC12" i="2"/>
  <c r="EC11" i="2"/>
  <c r="EC10" i="2"/>
  <c r="EC9" i="2"/>
  <c r="EC8" i="2"/>
  <c r="EC7" i="2"/>
  <c r="EC80" i="7"/>
  <c r="EC79" i="7"/>
  <c r="EC78" i="7"/>
  <c r="EC77" i="7"/>
  <c r="EC76" i="7"/>
  <c r="EC75" i="7"/>
  <c r="EC74" i="7"/>
  <c r="EC33" i="7"/>
  <c r="EC32" i="7"/>
  <c r="EC31" i="7"/>
  <c r="S80" i="7"/>
  <c r="S79" i="7"/>
  <c r="S75" i="7"/>
  <c r="S74" i="7"/>
  <c r="S81" i="7" s="1"/>
  <c r="S82" i="7" s="1"/>
  <c r="S194" i="7"/>
  <c r="S193" i="7"/>
  <c r="S192" i="7"/>
  <c r="S195" i="7" s="1"/>
  <c r="S196" i="7" s="1"/>
  <c r="S127" i="7"/>
  <c r="S126" i="7"/>
  <c r="S125" i="7"/>
  <c r="S124" i="7"/>
  <c r="S118" i="7"/>
  <c r="S117" i="7"/>
  <c r="S116" i="7"/>
  <c r="S115" i="7"/>
  <c r="S7" i="7"/>
  <c r="S8" i="7"/>
  <c r="S9" i="7"/>
  <c r="S10" i="7"/>
  <c r="S11" i="7"/>
  <c r="S12" i="7"/>
  <c r="S13" i="7"/>
  <c r="S14" i="7"/>
  <c r="S15" i="7"/>
  <c r="S16" i="7"/>
  <c r="S109" i="7"/>
  <c r="S108" i="7"/>
  <c r="S107" i="7"/>
  <c r="S106" i="7"/>
  <c r="S105" i="7"/>
  <c r="S110" i="7" s="1"/>
  <c r="S111" i="7" s="1"/>
  <c r="S35" i="7"/>
  <c r="EC128" i="2" l="1"/>
  <c r="EC129" i="2" s="1"/>
  <c r="G15" i="10" s="1"/>
  <c r="S100" i="2"/>
  <c r="S101" i="2" s="1"/>
  <c r="S128" i="2"/>
  <c r="S129" i="2" s="1"/>
  <c r="EC165" i="2"/>
  <c r="EC166" i="2" s="1"/>
  <c r="G17" i="10" s="1"/>
  <c r="EC17" i="2"/>
  <c r="EC18" i="2" s="1"/>
  <c r="G7" i="10" s="1"/>
  <c r="S34" i="2"/>
  <c r="S35" i="2" s="1"/>
  <c r="S91" i="2"/>
  <c r="S92" i="2" s="1"/>
  <c r="S186" i="2"/>
  <c r="S187" i="2" s="1"/>
  <c r="EC34" i="2"/>
  <c r="EC35" i="2" s="1"/>
  <c r="G8" i="10" s="1"/>
  <c r="EC186" i="2"/>
  <c r="EC187" i="2" s="1"/>
  <c r="G18" i="10" s="1"/>
  <c r="S71" i="2"/>
  <c r="S110" i="2"/>
  <c r="S111" i="2" s="1"/>
  <c r="EC100" i="2"/>
  <c r="EC101" i="2" s="1"/>
  <c r="G12" i="10" s="1"/>
  <c r="S17" i="2"/>
  <c r="S18" i="2" s="1"/>
  <c r="S165" i="2"/>
  <c r="S166" i="2" s="1"/>
  <c r="EC49" i="2"/>
  <c r="EC50" i="2" s="1"/>
  <c r="G9" i="10" s="1"/>
  <c r="EC71" i="2"/>
  <c r="S49" i="2"/>
  <c r="S50" i="2" s="1"/>
  <c r="S195" i="2"/>
  <c r="S196" i="2" s="1"/>
  <c r="EC119" i="2"/>
  <c r="EC120" i="2" s="1"/>
  <c r="G14" i="10" s="1"/>
  <c r="EC195" i="2"/>
  <c r="EC196" i="2" s="1"/>
  <c r="G19" i="10" s="1"/>
  <c r="S119" i="2"/>
  <c r="S120" i="2" s="1"/>
  <c r="EC110" i="2"/>
  <c r="EC111" i="2" s="1"/>
  <c r="G13" i="10" s="1"/>
  <c r="EC91" i="2"/>
  <c r="EC92" i="2" s="1"/>
  <c r="G11" i="10" s="1"/>
  <c r="S81" i="2"/>
  <c r="S82" i="2" s="1"/>
  <c r="EC79" i="2"/>
  <c r="S60" i="2"/>
  <c r="EC60" i="2"/>
  <c r="S119" i="7"/>
  <c r="S120" i="7" s="1"/>
  <c r="S128" i="7"/>
  <c r="S129" i="7" s="1"/>
  <c r="EC82" i="2" l="1"/>
  <c r="G10" i="10" s="1"/>
  <c r="N151" i="2"/>
  <c r="O151" i="2" s="1"/>
  <c r="EC154" i="7"/>
  <c r="EC153" i="7"/>
  <c r="EC152" i="7"/>
  <c r="EC151" i="7"/>
  <c r="EC150" i="7"/>
  <c r="EC149" i="7"/>
  <c r="EC148" i="7"/>
  <c r="EC147" i="7"/>
  <c r="EC146" i="7"/>
  <c r="EC145" i="7"/>
  <c r="EC144" i="7"/>
  <c r="EC143" i="7"/>
  <c r="EC142" i="7"/>
  <c r="EC141" i="7"/>
  <c r="EC140" i="7"/>
  <c r="EC139" i="7"/>
  <c r="EC138" i="7"/>
  <c r="D50" i="2"/>
  <c r="E148" i="21" l="1"/>
  <c r="G148" i="21" s="1"/>
  <c r="EC148" i="2"/>
  <c r="E150" i="21"/>
  <c r="G150" i="21" s="1"/>
  <c r="EC150" i="2"/>
  <c r="E138" i="21"/>
  <c r="G138" i="21" s="1"/>
  <c r="EC138" i="2"/>
  <c r="EC141" i="2"/>
  <c r="E141" i="21"/>
  <c r="G141" i="21" s="1"/>
  <c r="E151" i="21"/>
  <c r="G151" i="21" s="1"/>
  <c r="EC151" i="2"/>
  <c r="E142" i="21"/>
  <c r="G142" i="21" s="1"/>
  <c r="EC142" i="2"/>
  <c r="E152" i="21"/>
  <c r="G152" i="21" s="1"/>
  <c r="S152" i="2"/>
  <c r="EC152" i="2"/>
  <c r="S135" i="2"/>
  <c r="EC135" i="2"/>
  <c r="E144" i="21"/>
  <c r="G144" i="21" s="1"/>
  <c r="EC144" i="2"/>
  <c r="E153" i="21"/>
  <c r="G153" i="21" s="1"/>
  <c r="EC153" i="2"/>
  <c r="S153" i="2"/>
  <c r="E140" i="21"/>
  <c r="G140" i="21" s="1"/>
  <c r="EC140" i="2"/>
  <c r="S134" i="2"/>
  <c r="EC134" i="2"/>
  <c r="S136" i="2"/>
  <c r="EC136" i="2"/>
  <c r="E146" i="21"/>
  <c r="G146" i="21" s="1"/>
  <c r="EC146" i="2"/>
  <c r="E154" i="21"/>
  <c r="G154" i="21" s="1"/>
  <c r="EC154" i="2"/>
  <c r="S154" i="2"/>
  <c r="N195" i="7"/>
  <c r="D196" i="7"/>
  <c r="A19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S155" i="2" l="1"/>
  <c r="S156" i="2" s="1"/>
  <c r="S202" i="2" s="1"/>
  <c r="EC155" i="2"/>
  <c r="EC156" i="2" s="1"/>
  <c r="EC195" i="7"/>
  <c r="EC196" i="7" s="1"/>
  <c r="EC194" i="7"/>
  <c r="EC193" i="7"/>
  <c r="EC192" i="7"/>
  <c r="EC127" i="7"/>
  <c r="EC126" i="7"/>
  <c r="EC125" i="7"/>
  <c r="EC124" i="7"/>
  <c r="EC118" i="7"/>
  <c r="EC117" i="7"/>
  <c r="EC116" i="7"/>
  <c r="EC115" i="7"/>
  <c r="EC109" i="7"/>
  <c r="EC108" i="7"/>
  <c r="EC107" i="7"/>
  <c r="EC106" i="7"/>
  <c r="EC105" i="7"/>
  <c r="EC162" i="7"/>
  <c r="S162" i="7"/>
  <c r="O162" i="7"/>
  <c r="N162" i="7"/>
  <c r="EC128" i="7" l="1"/>
  <c r="EC129" i="7" s="1"/>
  <c r="D15" i="10" s="1"/>
  <c r="EC119" i="7"/>
  <c r="EC120" i="7" s="1"/>
  <c r="EC110" i="7"/>
  <c r="EC111" i="7" s="1"/>
  <c r="D13" i="10" s="1"/>
  <c r="G16" i="10"/>
  <c r="EC202" i="2"/>
  <c r="N154" i="7"/>
  <c r="O154" i="7" s="1"/>
  <c r="N153" i="7"/>
  <c r="O153" i="7" s="1"/>
  <c r="N152" i="7"/>
  <c r="O152" i="7" s="1"/>
  <c r="N151" i="7"/>
  <c r="O151" i="7" s="1"/>
  <c r="N150" i="7"/>
  <c r="O150" i="7" s="1"/>
  <c r="N149" i="7"/>
  <c r="O149" i="7" s="1"/>
  <c r="N148" i="7"/>
  <c r="O148" i="7" s="1"/>
  <c r="N147" i="7"/>
  <c r="O147" i="7" s="1"/>
  <c r="N146" i="7"/>
  <c r="O146" i="7" s="1"/>
  <c r="N145" i="7"/>
  <c r="O145" i="7" s="1"/>
  <c r="N144" i="7"/>
  <c r="O144" i="7" s="1"/>
  <c r="N143" i="7"/>
  <c r="O143" i="7" s="1"/>
  <c r="N142" i="7"/>
  <c r="O142" i="7" s="1"/>
  <c r="N141" i="7"/>
  <c r="O141" i="7" s="1"/>
  <c r="N140" i="7"/>
  <c r="O140" i="7" s="1"/>
  <c r="N139" i="7"/>
  <c r="O139" i="7" s="1"/>
  <c r="N138" i="7"/>
  <c r="O138" i="7" s="1"/>
  <c r="N137" i="7"/>
  <c r="O137" i="7" s="1"/>
  <c r="N127" i="7"/>
  <c r="N126" i="7"/>
  <c r="N125" i="7"/>
  <c r="O125" i="7" s="1"/>
  <c r="N118" i="7"/>
  <c r="N117" i="7"/>
  <c r="N116" i="7"/>
  <c r="O116" i="7" s="1"/>
  <c r="N109" i="7"/>
  <c r="N108" i="7"/>
  <c r="N107" i="7"/>
  <c r="O107" i="7" s="1"/>
  <c r="N106" i="7"/>
  <c r="O106" i="7" s="1"/>
  <c r="N70" i="7"/>
  <c r="O70" i="7" s="1"/>
  <c r="N69" i="7"/>
  <c r="O69" i="7" s="1"/>
  <c r="N68" i="7"/>
  <c r="O68" i="7" s="1"/>
  <c r="N67" i="7"/>
  <c r="O67" i="7" s="1"/>
  <c r="N66" i="7"/>
  <c r="O66" i="7" s="1"/>
  <c r="N65" i="7"/>
  <c r="O65" i="7" s="1"/>
  <c r="N64" i="7"/>
  <c r="O64" i="7" s="1"/>
  <c r="N33" i="7"/>
  <c r="N32" i="7"/>
  <c r="E32" i="16" s="1"/>
  <c r="G32" i="16" s="1"/>
  <c r="N31" i="7"/>
  <c r="C81" i="7"/>
  <c r="O127" i="7" l="1"/>
  <c r="E127" i="16"/>
  <c r="G127" i="16" s="1"/>
  <c r="O126" i="7"/>
  <c r="E126" i="16"/>
  <c r="G126" i="16" s="1"/>
  <c r="O118" i="7"/>
  <c r="E118" i="16"/>
  <c r="G118" i="16" s="1"/>
  <c r="O117" i="7"/>
  <c r="E117" i="16"/>
  <c r="G117" i="16" s="1"/>
  <c r="D14" i="10"/>
  <c r="E14" i="10"/>
  <c r="O109" i="7"/>
  <c r="E109" i="16"/>
  <c r="G109" i="16" s="1"/>
  <c r="O108" i="7"/>
  <c r="E108" i="16"/>
  <c r="G108" i="16" s="1"/>
  <c r="G110" i="16" s="1"/>
  <c r="G111" i="16" s="1"/>
  <c r="O33" i="7"/>
  <c r="E33" i="16"/>
  <c r="G33" i="16" s="1"/>
  <c r="O32" i="7"/>
  <c r="O31" i="7"/>
  <c r="E31" i="16"/>
  <c r="G31" i="16" s="1"/>
  <c r="E145" i="16"/>
  <c r="G145" i="16" s="1"/>
  <c r="E151" i="16"/>
  <c r="G151" i="16" s="1"/>
  <c r="E144" i="16"/>
  <c r="G144" i="16" s="1"/>
  <c r="E135" i="16"/>
  <c r="G135" i="16" s="1"/>
  <c r="E153" i="16"/>
  <c r="G153" i="16" s="1"/>
  <c r="E139" i="16"/>
  <c r="G139" i="16" s="1"/>
  <c r="E146" i="16"/>
  <c r="G146" i="16" s="1"/>
  <c r="E147" i="16"/>
  <c r="G147" i="16" s="1"/>
  <c r="E148" i="16"/>
  <c r="G148" i="16" s="1"/>
  <c r="E154" i="16"/>
  <c r="G154" i="16" s="1"/>
  <c r="E138" i="16"/>
  <c r="G138" i="16" s="1"/>
  <c r="E152" i="16"/>
  <c r="G152" i="16" s="1"/>
  <c r="E141" i="16"/>
  <c r="G141" i="16" s="1"/>
  <c r="E136" i="16"/>
  <c r="G136" i="16" s="1"/>
  <c r="E142" i="16"/>
  <c r="G142" i="16" s="1"/>
  <c r="E137" i="16"/>
  <c r="G137" i="16" s="1"/>
  <c r="E143" i="16"/>
  <c r="G143" i="16" s="1"/>
  <c r="E149" i="16"/>
  <c r="G149" i="16" s="1"/>
  <c r="E150" i="16"/>
  <c r="G150" i="16" s="1"/>
  <c r="E140" i="16"/>
  <c r="G140" i="16" s="1"/>
  <c r="N194" i="7"/>
  <c r="O194" i="7" s="1"/>
  <c r="N193" i="7"/>
  <c r="O193" i="7" s="1"/>
  <c r="N192" i="7"/>
  <c r="O192" i="7" s="1"/>
  <c r="D187" i="7"/>
  <c r="Q186" i="7"/>
  <c r="Q187" i="7" s="1"/>
  <c r="P186" i="7"/>
  <c r="P187" i="7" s="1"/>
  <c r="EC185" i="7"/>
  <c r="S185" i="7"/>
  <c r="N185" i="7"/>
  <c r="O185" i="7" s="1"/>
  <c r="EC184" i="7"/>
  <c r="S184" i="7"/>
  <c r="N184" i="7"/>
  <c r="EC183" i="7"/>
  <c r="S183" i="7"/>
  <c r="N183" i="7"/>
  <c r="O183" i="7" s="1"/>
  <c r="EC182" i="7"/>
  <c r="S182" i="7"/>
  <c r="N182" i="7"/>
  <c r="O182" i="7" s="1"/>
  <c r="EC181" i="7"/>
  <c r="S181" i="7"/>
  <c r="N181" i="7"/>
  <c r="O181" i="7" s="1"/>
  <c r="EC180" i="7"/>
  <c r="S180" i="7"/>
  <c r="N180" i="7"/>
  <c r="O180" i="7" s="1"/>
  <c r="EC179" i="7"/>
  <c r="S179" i="7"/>
  <c r="N179" i="7"/>
  <c r="O179" i="7" s="1"/>
  <c r="EC178" i="7"/>
  <c r="S178" i="7"/>
  <c r="N178" i="7"/>
  <c r="O178" i="7" s="1"/>
  <c r="EC177" i="7"/>
  <c r="S177" i="7"/>
  <c r="N177" i="7"/>
  <c r="O177" i="7" s="1"/>
  <c r="EC176" i="7"/>
  <c r="S176" i="7"/>
  <c r="N176" i="7"/>
  <c r="O176" i="7" s="1"/>
  <c r="EC175" i="7"/>
  <c r="S175" i="7"/>
  <c r="N175" i="7"/>
  <c r="O175" i="7" s="1"/>
  <c r="EC174" i="7"/>
  <c r="S174" i="7"/>
  <c r="N174" i="7"/>
  <c r="O174" i="7" s="1"/>
  <c r="EC173" i="7"/>
  <c r="S173" i="7"/>
  <c r="N173" i="7"/>
  <c r="O173" i="7" s="1"/>
  <c r="EC172" i="7"/>
  <c r="S172" i="7"/>
  <c r="N172" i="7"/>
  <c r="O172" i="7" s="1"/>
  <c r="EC171" i="7"/>
  <c r="S171" i="7"/>
  <c r="N171" i="7"/>
  <c r="O171" i="7" s="1"/>
  <c r="EC170" i="7"/>
  <c r="EC186" i="7" s="1"/>
  <c r="EC187" i="7" s="1"/>
  <c r="S170" i="7"/>
  <c r="S186" i="7" s="1"/>
  <c r="S187" i="7" s="1"/>
  <c r="N170" i="7"/>
  <c r="D166" i="7"/>
  <c r="Q165" i="7"/>
  <c r="Q166" i="7" s="1"/>
  <c r="P165" i="7"/>
  <c r="P166" i="7" s="1"/>
  <c r="EC164" i="7"/>
  <c r="S164" i="7"/>
  <c r="N164" i="7"/>
  <c r="EC163" i="7"/>
  <c r="S163" i="7"/>
  <c r="N163" i="7"/>
  <c r="O163" i="7" s="1"/>
  <c r="EC161" i="7"/>
  <c r="S161" i="7"/>
  <c r="S165" i="7" s="1"/>
  <c r="S166" i="7" s="1"/>
  <c r="N161" i="7"/>
  <c r="D156" i="7"/>
  <c r="Q155" i="7"/>
  <c r="Q156" i="7" s="1"/>
  <c r="P155" i="7"/>
  <c r="P156" i="7" s="1"/>
  <c r="S154" i="7"/>
  <c r="S153" i="7"/>
  <c r="S152" i="7"/>
  <c r="EC137" i="7"/>
  <c r="S137" i="7"/>
  <c r="EC136" i="7"/>
  <c r="S136" i="7"/>
  <c r="EC135" i="7"/>
  <c r="S135" i="7"/>
  <c r="EC134" i="7"/>
  <c r="S134" i="7"/>
  <c r="N134" i="7"/>
  <c r="E134" i="16" s="1"/>
  <c r="G134" i="16" s="1"/>
  <c r="D129" i="7"/>
  <c r="N124" i="7"/>
  <c r="D120" i="7"/>
  <c r="N115" i="7"/>
  <c r="D111" i="7"/>
  <c r="N105" i="7"/>
  <c r="D101" i="7"/>
  <c r="Q100" i="7"/>
  <c r="Q101" i="7" s="1"/>
  <c r="P100" i="7"/>
  <c r="P101" i="7" s="1"/>
  <c r="EC99" i="7"/>
  <c r="S99" i="7"/>
  <c r="N99" i="7"/>
  <c r="O99" i="7" s="1"/>
  <c r="EC98" i="7"/>
  <c r="S98" i="7"/>
  <c r="N98" i="7"/>
  <c r="O98" i="7" s="1"/>
  <c r="EC97" i="7"/>
  <c r="S97" i="7"/>
  <c r="N97" i="7"/>
  <c r="O97" i="7" s="1"/>
  <c r="EC96" i="7"/>
  <c r="S96" i="7"/>
  <c r="S100" i="7" s="1"/>
  <c r="S101" i="7" s="1"/>
  <c r="N96" i="7"/>
  <c r="D92" i="7"/>
  <c r="Q91" i="7"/>
  <c r="Q92" i="7" s="1"/>
  <c r="P91" i="7"/>
  <c r="P92" i="7" s="1"/>
  <c r="D82" i="7"/>
  <c r="N80" i="7"/>
  <c r="O80" i="7" s="1"/>
  <c r="N79" i="7"/>
  <c r="O79" i="7" s="1"/>
  <c r="N78" i="7"/>
  <c r="O78" i="7" s="1"/>
  <c r="N77" i="7"/>
  <c r="O77" i="7" s="1"/>
  <c r="N76" i="7"/>
  <c r="O76" i="7" s="1"/>
  <c r="N75" i="7"/>
  <c r="O75" i="7" s="1"/>
  <c r="N74" i="7"/>
  <c r="Q71" i="7"/>
  <c r="P71" i="7"/>
  <c r="C71" i="7"/>
  <c r="Q60" i="7"/>
  <c r="Q82" i="7" s="1"/>
  <c r="P60" i="7"/>
  <c r="P82" i="7" s="1"/>
  <c r="C60" i="7"/>
  <c r="Q49" i="7"/>
  <c r="P49" i="7"/>
  <c r="D35" i="7"/>
  <c r="Q34" i="7"/>
  <c r="Q35" i="7" s="1"/>
  <c r="P34" i="7"/>
  <c r="P35" i="7" s="1"/>
  <c r="U33" i="7"/>
  <c r="S33" i="7"/>
  <c r="EC30" i="7"/>
  <c r="U30" i="7"/>
  <c r="S30" i="7"/>
  <c r="N30" i="7"/>
  <c r="EC29" i="7"/>
  <c r="U29" i="7"/>
  <c r="S29" i="7"/>
  <c r="N29" i="7"/>
  <c r="O29" i="7" s="1"/>
  <c r="EC28" i="7"/>
  <c r="U28" i="7"/>
  <c r="S28" i="7"/>
  <c r="N28" i="7"/>
  <c r="O28" i="7" s="1"/>
  <c r="EC27" i="7"/>
  <c r="U27" i="7"/>
  <c r="S27" i="7"/>
  <c r="N27" i="7"/>
  <c r="O27" i="7" s="1"/>
  <c r="EC26" i="7"/>
  <c r="U26" i="7"/>
  <c r="S26" i="7"/>
  <c r="N26" i="7"/>
  <c r="O26" i="7" s="1"/>
  <c r="EC25" i="7"/>
  <c r="U25" i="7"/>
  <c r="S25" i="7"/>
  <c r="N25" i="7"/>
  <c r="O25" i="7" s="1"/>
  <c r="EC24" i="7"/>
  <c r="U24" i="7"/>
  <c r="S24" i="7"/>
  <c r="N24" i="7"/>
  <c r="O24" i="7" s="1"/>
  <c r="EC23" i="7"/>
  <c r="U23" i="7"/>
  <c r="S23" i="7"/>
  <c r="N23" i="7"/>
  <c r="O23" i="7" s="1"/>
  <c r="EC22" i="7"/>
  <c r="EC34" i="7" s="1"/>
  <c r="EC35" i="7" s="1"/>
  <c r="D8" i="10" s="1"/>
  <c r="U22" i="7"/>
  <c r="S22" i="7"/>
  <c r="S34" i="7" s="1"/>
  <c r="N22" i="7"/>
  <c r="D18" i="7"/>
  <c r="Q17" i="7"/>
  <c r="Q18" i="7" s="1"/>
  <c r="Q202" i="7" s="1"/>
  <c r="P17" i="7"/>
  <c r="P18" i="7" s="1"/>
  <c r="P202" i="7" s="1"/>
  <c r="EC16" i="7"/>
  <c r="N16" i="7"/>
  <c r="O16" i="7" s="1"/>
  <c r="EC15" i="7"/>
  <c r="N15" i="7"/>
  <c r="O15" i="7" s="1"/>
  <c r="EC14" i="7"/>
  <c r="N14" i="7"/>
  <c r="O14" i="7" s="1"/>
  <c r="EC13" i="7"/>
  <c r="N13" i="7"/>
  <c r="O13" i="7" s="1"/>
  <c r="EC12" i="7"/>
  <c r="N12" i="7"/>
  <c r="O12" i="7" s="1"/>
  <c r="EC11" i="7"/>
  <c r="N11" i="7"/>
  <c r="O11" i="7" s="1"/>
  <c r="EC10" i="7"/>
  <c r="N10" i="7"/>
  <c r="O10" i="7" s="1"/>
  <c r="EC9" i="7"/>
  <c r="N9" i="7"/>
  <c r="O9" i="7" s="1"/>
  <c r="EC8" i="7"/>
  <c r="N8" i="7"/>
  <c r="O8" i="7" s="1"/>
  <c r="EC7" i="7"/>
  <c r="S17" i="7"/>
  <c r="S18" i="7" s="1"/>
  <c r="N7" i="7"/>
  <c r="B1" i="7"/>
  <c r="D129" i="2"/>
  <c r="N125" i="2"/>
  <c r="N124" i="2"/>
  <c r="E124" i="21" s="1"/>
  <c r="G124" i="21" s="1"/>
  <c r="D120" i="2"/>
  <c r="N118" i="2"/>
  <c r="N116" i="2"/>
  <c r="N115" i="2"/>
  <c r="E115" i="21" s="1"/>
  <c r="G115" i="21" s="1"/>
  <c r="D111" i="2"/>
  <c r="N109" i="2"/>
  <c r="N108" i="2"/>
  <c r="N106" i="2"/>
  <c r="N105" i="2"/>
  <c r="E105" i="21" s="1"/>
  <c r="G105" i="21" s="1"/>
  <c r="N194" i="2"/>
  <c r="N193" i="2"/>
  <c r="N192" i="2"/>
  <c r="C81" i="2"/>
  <c r="C81" i="21" s="1"/>
  <c r="N78" i="2"/>
  <c r="N77" i="2"/>
  <c r="N76" i="2"/>
  <c r="G128" i="16" l="1"/>
  <c r="G129" i="16" s="1"/>
  <c r="G119" i="16"/>
  <c r="G120" i="16" s="1"/>
  <c r="O30" i="7"/>
  <c r="E30" i="16"/>
  <c r="G30" i="16" s="1"/>
  <c r="EC17" i="7"/>
  <c r="EC18" i="7" s="1"/>
  <c r="D7" i="10" s="1"/>
  <c r="O195" i="7"/>
  <c r="EC165" i="7"/>
  <c r="EC166" i="7" s="1"/>
  <c r="D17" i="10" s="1"/>
  <c r="O164" i="7"/>
  <c r="E164" i="16"/>
  <c r="G164" i="16" s="1"/>
  <c r="G165" i="16" s="1"/>
  <c r="G166" i="16" s="1"/>
  <c r="G155" i="16"/>
  <c r="G156" i="16" s="1"/>
  <c r="O108" i="2"/>
  <c r="E108" i="21"/>
  <c r="G108" i="21" s="1"/>
  <c r="O192" i="2"/>
  <c r="N195" i="2"/>
  <c r="E195" i="21" s="1"/>
  <c r="E192" i="21"/>
  <c r="G192" i="21" s="1"/>
  <c r="O125" i="2"/>
  <c r="E125" i="21"/>
  <c r="G125" i="21" s="1"/>
  <c r="E127" i="21"/>
  <c r="G127" i="21" s="1"/>
  <c r="O116" i="2"/>
  <c r="E116" i="21"/>
  <c r="G116" i="21" s="1"/>
  <c r="O109" i="2"/>
  <c r="E109" i="21"/>
  <c r="G109" i="21" s="1"/>
  <c r="O193" i="2"/>
  <c r="E193" i="21"/>
  <c r="G193" i="21" s="1"/>
  <c r="O76" i="2"/>
  <c r="E76" i="21"/>
  <c r="G76" i="21" s="1"/>
  <c r="O194" i="2"/>
  <c r="E194" i="21"/>
  <c r="G194" i="21" s="1"/>
  <c r="O77" i="2"/>
  <c r="E77" i="21"/>
  <c r="G77" i="21" s="1"/>
  <c r="O78" i="2"/>
  <c r="E78" i="21"/>
  <c r="G78" i="21" s="1"/>
  <c r="O106" i="2"/>
  <c r="E106" i="21"/>
  <c r="G106" i="21" s="1"/>
  <c r="G110" i="21" s="1"/>
  <c r="G111" i="21" s="1"/>
  <c r="O118" i="2"/>
  <c r="E118" i="21"/>
  <c r="G118" i="21" s="1"/>
  <c r="EC100" i="7"/>
  <c r="EC101" i="7" s="1"/>
  <c r="N79" i="2"/>
  <c r="N74" i="2"/>
  <c r="E74" i="21" s="1"/>
  <c r="G74" i="21" s="1"/>
  <c r="N80" i="2"/>
  <c r="N75" i="2"/>
  <c r="N81" i="7"/>
  <c r="S155" i="7"/>
  <c r="S156" i="7" s="1"/>
  <c r="EC155" i="7"/>
  <c r="EC156" i="7" s="1"/>
  <c r="D16" i="10" s="1"/>
  <c r="N17" i="7"/>
  <c r="O7" i="7"/>
  <c r="O17" i="7" s="1"/>
  <c r="O18" i="7" s="1"/>
  <c r="N34" i="7"/>
  <c r="O22" i="7"/>
  <c r="EC39" i="7"/>
  <c r="S39" i="7"/>
  <c r="N39" i="7"/>
  <c r="EC40" i="7"/>
  <c r="S40" i="7"/>
  <c r="N40" i="7"/>
  <c r="O40" i="7" s="1"/>
  <c r="EC41" i="7"/>
  <c r="S41" i="7"/>
  <c r="N41" i="7"/>
  <c r="O41" i="7" s="1"/>
  <c r="EC42" i="7"/>
  <c r="S42" i="7"/>
  <c r="N42" i="7"/>
  <c r="O42" i="7" s="1"/>
  <c r="EC43" i="7"/>
  <c r="S43" i="7"/>
  <c r="N43" i="7"/>
  <c r="O43" i="7" s="1"/>
  <c r="EC44" i="7"/>
  <c r="S44" i="7"/>
  <c r="N44" i="7"/>
  <c r="O44" i="7" s="1"/>
  <c r="EC45" i="7"/>
  <c r="S45" i="7"/>
  <c r="N45" i="7"/>
  <c r="O45" i="7" s="1"/>
  <c r="EC46" i="7"/>
  <c r="S46" i="7"/>
  <c r="N46" i="7"/>
  <c r="EC47" i="7"/>
  <c r="S47" i="7"/>
  <c r="N47" i="7"/>
  <c r="EC48" i="7"/>
  <c r="S48" i="7"/>
  <c r="N48" i="7"/>
  <c r="EC55" i="7"/>
  <c r="S55" i="7"/>
  <c r="N55" i="7"/>
  <c r="EC56" i="7"/>
  <c r="S56" i="7"/>
  <c r="N56" i="7"/>
  <c r="O56" i="7" s="1"/>
  <c r="EC57" i="7"/>
  <c r="S57" i="7"/>
  <c r="N57" i="7"/>
  <c r="EC58" i="7"/>
  <c r="S58" i="7"/>
  <c r="N58" i="7"/>
  <c r="EC59" i="7"/>
  <c r="S59" i="7"/>
  <c r="N59" i="7"/>
  <c r="EC63" i="7"/>
  <c r="S63" i="7"/>
  <c r="N63" i="7"/>
  <c r="EC64" i="7"/>
  <c r="S64" i="7"/>
  <c r="EC68" i="7"/>
  <c r="S68" i="7"/>
  <c r="EC69" i="7"/>
  <c r="S69" i="7"/>
  <c r="EC70" i="7"/>
  <c r="S70" i="7"/>
  <c r="O74" i="7"/>
  <c r="O81" i="7" s="1"/>
  <c r="EC86" i="7"/>
  <c r="S86" i="7"/>
  <c r="N86" i="7"/>
  <c r="EC87" i="7"/>
  <c r="S87" i="7"/>
  <c r="N87" i="7"/>
  <c r="O87" i="7" s="1"/>
  <c r="EC88" i="7"/>
  <c r="S88" i="7"/>
  <c r="N88" i="7"/>
  <c r="O88" i="7" s="1"/>
  <c r="EC89" i="7"/>
  <c r="S89" i="7"/>
  <c r="N89" i="7"/>
  <c r="O89" i="7" s="1"/>
  <c r="EC90" i="7"/>
  <c r="S90" i="7"/>
  <c r="N90" i="7"/>
  <c r="O90" i="7" s="1"/>
  <c r="N100" i="7"/>
  <c r="N101" i="7" s="1"/>
  <c r="O96" i="7"/>
  <c r="O100" i="7" s="1"/>
  <c r="O101" i="7" s="1"/>
  <c r="N110" i="7"/>
  <c r="O105" i="7"/>
  <c r="O110" i="7" s="1"/>
  <c r="O111" i="7" s="1"/>
  <c r="N119" i="7"/>
  <c r="O115" i="7"/>
  <c r="O119" i="7" s="1"/>
  <c r="O120" i="7" s="1"/>
  <c r="N128" i="7"/>
  <c r="O124" i="7"/>
  <c r="O128" i="7" s="1"/>
  <c r="O129" i="7" s="1"/>
  <c r="N155" i="7"/>
  <c r="O134" i="7"/>
  <c r="O155" i="7" s="1"/>
  <c r="O156" i="7" s="1"/>
  <c r="N165" i="7"/>
  <c r="O161" i="7"/>
  <c r="O165" i="7" s="1"/>
  <c r="O166" i="7" s="1"/>
  <c r="N186" i="7"/>
  <c r="N187" i="7" s="1"/>
  <c r="O170" i="7"/>
  <c r="N196" i="7"/>
  <c r="O184" i="7"/>
  <c r="N128" i="2"/>
  <c r="O124" i="2"/>
  <c r="N119" i="2"/>
  <c r="O115" i="2"/>
  <c r="N110" i="2"/>
  <c r="O105" i="2"/>
  <c r="O110" i="2" s="1"/>
  <c r="O111" i="2" s="1"/>
  <c r="D12" i="3" s="1"/>
  <c r="N129" i="7" l="1"/>
  <c r="E128" i="16"/>
  <c r="N120" i="7"/>
  <c r="E120" i="16"/>
  <c r="E119" i="16"/>
  <c r="N111" i="7"/>
  <c r="E110" i="16"/>
  <c r="O59" i="7"/>
  <c r="E59" i="16"/>
  <c r="G59" i="16" s="1"/>
  <c r="O58" i="7"/>
  <c r="E58" i="16"/>
  <c r="G58" i="16" s="1"/>
  <c r="O57" i="7"/>
  <c r="E57" i="16"/>
  <c r="G57" i="16" s="1"/>
  <c r="O48" i="7"/>
  <c r="E48" i="16"/>
  <c r="G48" i="16" s="1"/>
  <c r="O47" i="7"/>
  <c r="E47" i="16"/>
  <c r="G47" i="16" s="1"/>
  <c r="O46" i="7"/>
  <c r="E46" i="16"/>
  <c r="G46" i="16" s="1"/>
  <c r="O34" i="7"/>
  <c r="O35" i="7" s="1"/>
  <c r="N35" i="7"/>
  <c r="E34" i="16"/>
  <c r="N18" i="7"/>
  <c r="C6" i="3" s="1"/>
  <c r="E17" i="16"/>
  <c r="O128" i="2"/>
  <c r="O129" i="2" s="1"/>
  <c r="D14" i="3" s="1"/>
  <c r="G128" i="21"/>
  <c r="G129" i="21" s="1"/>
  <c r="G119" i="21"/>
  <c r="G120" i="21" s="1"/>
  <c r="O195" i="2"/>
  <c r="N166" i="7"/>
  <c r="E165" i="16"/>
  <c r="N156" i="7"/>
  <c r="E155" i="16"/>
  <c r="G195" i="21"/>
  <c r="G196" i="21" s="1"/>
  <c r="N129" i="2"/>
  <c r="E128" i="21"/>
  <c r="O75" i="2"/>
  <c r="E75" i="21"/>
  <c r="G75" i="21" s="1"/>
  <c r="G81" i="21" s="1"/>
  <c r="O79" i="2"/>
  <c r="E79" i="21"/>
  <c r="G79" i="21" s="1"/>
  <c r="O80" i="2"/>
  <c r="E80" i="21"/>
  <c r="G80" i="21" s="1"/>
  <c r="N111" i="2"/>
  <c r="E110" i="21"/>
  <c r="O119" i="2"/>
  <c r="O120" i="2" s="1"/>
  <c r="D13" i="3" s="1"/>
  <c r="N120" i="2"/>
  <c r="E120" i="21"/>
  <c r="E119" i="21"/>
  <c r="O74" i="2"/>
  <c r="N81" i="2"/>
  <c r="E81" i="21" s="1"/>
  <c r="O186" i="7"/>
  <c r="N91" i="7"/>
  <c r="N92" i="7" s="1"/>
  <c r="O86" i="7"/>
  <c r="O91" i="7" s="1"/>
  <c r="O92" i="7" s="1"/>
  <c r="S91" i="7"/>
  <c r="S92" i="7" s="1"/>
  <c r="EC91" i="7"/>
  <c r="EC92" i="7" s="1"/>
  <c r="N71" i="7"/>
  <c r="O63" i="7"/>
  <c r="O71" i="7" s="1"/>
  <c r="S71" i="7"/>
  <c r="EC71" i="7"/>
  <c r="N60" i="7"/>
  <c r="O55" i="7"/>
  <c r="S60" i="7"/>
  <c r="EC60" i="7"/>
  <c r="N49" i="7"/>
  <c r="O39" i="7"/>
  <c r="S49" i="7"/>
  <c r="S50" i="7" s="1"/>
  <c r="S202" i="7" s="1"/>
  <c r="AA11" i="3" s="1"/>
  <c r="EC49" i="7"/>
  <c r="EC50" i="7" s="1"/>
  <c r="D9" i="10" s="1"/>
  <c r="C15" i="10" l="1"/>
  <c r="E15" i="10"/>
  <c r="E129" i="16"/>
  <c r="C14" i="3"/>
  <c r="E14" i="3" s="1"/>
  <c r="F14" i="3" s="1"/>
  <c r="C14" i="10"/>
  <c r="C13" i="3"/>
  <c r="E13" i="3" s="1"/>
  <c r="F13" i="3" s="1"/>
  <c r="E13" i="10"/>
  <c r="C13" i="10"/>
  <c r="E111" i="16"/>
  <c r="C12" i="3"/>
  <c r="E12" i="3" s="1"/>
  <c r="F12" i="3" s="1"/>
  <c r="O60" i="7"/>
  <c r="G60" i="16"/>
  <c r="G82" i="16" s="1"/>
  <c r="O49" i="7"/>
  <c r="O50" i="7" s="1"/>
  <c r="G49" i="16"/>
  <c r="G50" i="16" s="1"/>
  <c r="N50" i="7"/>
  <c r="E49" i="16"/>
  <c r="E8" i="10"/>
  <c r="C8" i="10"/>
  <c r="E35" i="16"/>
  <c r="C7" i="3"/>
  <c r="E7" i="10"/>
  <c r="C7" i="10"/>
  <c r="C17" i="10"/>
  <c r="E17" i="10"/>
  <c r="E166" i="16"/>
  <c r="C16" i="3"/>
  <c r="C16" i="10"/>
  <c r="E16" i="10"/>
  <c r="E156" i="16"/>
  <c r="C15" i="3"/>
  <c r="F14" i="10"/>
  <c r="H14" i="10"/>
  <c r="H15" i="10"/>
  <c r="F15" i="10"/>
  <c r="E129" i="21"/>
  <c r="E111" i="21"/>
  <c r="H13" i="10"/>
  <c r="F13" i="10"/>
  <c r="O81" i="2"/>
  <c r="EC82" i="7"/>
  <c r="D10" i="10" s="1"/>
  <c r="O82" i="7"/>
  <c r="N82" i="7"/>
  <c r="O187" i="7"/>
  <c r="O196" i="7"/>
  <c r="B21" i="3"/>
  <c r="C10" i="10" l="1"/>
  <c r="E10" i="10"/>
  <c r="E82" i="16"/>
  <c r="C9" i="3"/>
  <c r="O202" i="7"/>
  <c r="C9" i="10"/>
  <c r="E9" i="10"/>
  <c r="E50" i="16"/>
  <c r="C8" i="3"/>
  <c r="N202" i="7"/>
  <c r="EC202" i="7"/>
  <c r="D21" i="10" s="1"/>
  <c r="C21" i="10" l="1"/>
  <c r="E21" i="10"/>
  <c r="B22" i="3"/>
  <c r="N8" i="2" l="1"/>
  <c r="E8" i="21" s="1"/>
  <c r="G8" i="21" s="1"/>
  <c r="N7" i="2"/>
  <c r="O7" i="2" l="1"/>
  <c r="D102" i="16" l="1"/>
  <c r="C200" i="16"/>
  <c r="C102" i="16"/>
  <c r="B200" i="16"/>
  <c r="B102" i="16"/>
  <c r="B16" i="16"/>
  <c r="B15" i="16"/>
  <c r="D22" i="16"/>
  <c r="C22" i="16"/>
  <c r="B22" i="16"/>
  <c r="D21" i="16"/>
  <c r="C21" i="16"/>
  <c r="B21" i="16"/>
  <c r="D16" i="16"/>
  <c r="D15" i="16"/>
  <c r="C16" i="16"/>
  <c r="C15" i="16"/>
  <c r="D13" i="16"/>
  <c r="C13" i="16"/>
  <c r="B13" i="16"/>
  <c r="D11" i="16"/>
  <c r="C11" i="16"/>
  <c r="B11" i="16"/>
  <c r="D14" i="16"/>
  <c r="C14" i="16"/>
  <c r="B14" i="16"/>
  <c r="D12" i="16"/>
  <c r="C12" i="16"/>
  <c r="B12" i="16"/>
  <c r="D10" i="16"/>
  <c r="C10" i="16"/>
  <c r="B10" i="16"/>
  <c r="D9" i="16"/>
  <c r="C9" i="16"/>
  <c r="B9" i="16"/>
  <c r="B8" i="16"/>
  <c r="D8" i="16"/>
  <c r="C8" i="16"/>
  <c r="C20" i="16"/>
  <c r="C35" i="16" s="1"/>
  <c r="B19" i="16"/>
  <c r="B20" i="16"/>
  <c r="C7" i="16"/>
  <c r="B7" i="16"/>
  <c r="B6" i="16"/>
  <c r="C5" i="16"/>
  <c r="C18" i="16" s="1"/>
  <c r="B1" i="16"/>
  <c r="DL26" i="16"/>
  <c r="DL25" i="16"/>
  <c r="DL24" i="16"/>
  <c r="DL23" i="16"/>
  <c r="DL22" i="16"/>
  <c r="DL21" i="16"/>
  <c r="DL16" i="16"/>
  <c r="DL15" i="16"/>
  <c r="DL14" i="16"/>
  <c r="DL13" i="16"/>
  <c r="DL12" i="16"/>
  <c r="DL11" i="16"/>
  <c r="DL10" i="16"/>
  <c r="DL9" i="16"/>
  <c r="DL8" i="16"/>
  <c r="DL18" i="16" l="1"/>
  <c r="DL34" i="16"/>
  <c r="DL200" i="16"/>
  <c r="DL102" i="16"/>
  <c r="DL35" i="16" l="1"/>
  <c r="AB17" i="3"/>
  <c r="N182" i="2" l="1"/>
  <c r="E182" i="21" s="1"/>
  <c r="G182" i="21" s="1"/>
  <c r="N181" i="2"/>
  <c r="E181" i="21" s="1"/>
  <c r="G181" i="21" s="1"/>
  <c r="O182" i="2" l="1"/>
  <c r="O181" i="2"/>
  <c r="AB20" i="3"/>
  <c r="A1" i="10" l="1"/>
  <c r="A1" i="6"/>
  <c r="B1" i="2"/>
  <c r="A1" i="3"/>
  <c r="G21" i="10" l="1"/>
  <c r="N90" i="2" l="1"/>
  <c r="E90" i="21" s="1"/>
  <c r="G90" i="21" s="1"/>
  <c r="N89" i="2"/>
  <c r="E89" i="21" s="1"/>
  <c r="G89" i="21" s="1"/>
  <c r="N88" i="2"/>
  <c r="E88" i="21" s="1"/>
  <c r="G88" i="21" s="1"/>
  <c r="N87" i="2"/>
  <c r="E87" i="21" s="1"/>
  <c r="G87" i="21" s="1"/>
  <c r="N86" i="2"/>
  <c r="E86" i="21" s="1"/>
  <c r="G86" i="21" s="1"/>
  <c r="N70" i="2"/>
  <c r="E70" i="21" s="1"/>
  <c r="G70" i="21" s="1"/>
  <c r="N69" i="2"/>
  <c r="E69" i="21" s="1"/>
  <c r="G69" i="21" s="1"/>
  <c r="N68" i="2"/>
  <c r="E68" i="21" s="1"/>
  <c r="G68" i="21" s="1"/>
  <c r="N64" i="2"/>
  <c r="E64" i="21" s="1"/>
  <c r="G64" i="21" s="1"/>
  <c r="N63" i="2"/>
  <c r="E63" i="21" s="1"/>
  <c r="G63" i="21" s="1"/>
  <c r="N59" i="2"/>
  <c r="E59" i="21" s="1"/>
  <c r="G59" i="21" s="1"/>
  <c r="N58" i="2"/>
  <c r="E58" i="21" s="1"/>
  <c r="G58" i="21" s="1"/>
  <c r="N57" i="2"/>
  <c r="E57" i="21" s="1"/>
  <c r="G57" i="21" s="1"/>
  <c r="N56" i="2"/>
  <c r="E56" i="21" s="1"/>
  <c r="G56" i="21" s="1"/>
  <c r="N55" i="2"/>
  <c r="E55" i="21" s="1"/>
  <c r="G55" i="21" s="1"/>
  <c r="N48" i="2"/>
  <c r="E48" i="21" s="1"/>
  <c r="G48" i="21" s="1"/>
  <c r="N47" i="2"/>
  <c r="E47" i="21" s="1"/>
  <c r="G47" i="21" s="1"/>
  <c r="N46" i="2"/>
  <c r="E46" i="21" s="1"/>
  <c r="G46" i="21" s="1"/>
  <c r="N45" i="2"/>
  <c r="E45" i="21" s="1"/>
  <c r="G45" i="21" s="1"/>
  <c r="N44" i="2"/>
  <c r="E44" i="21" s="1"/>
  <c r="G44" i="21" s="1"/>
  <c r="N43" i="2"/>
  <c r="E43" i="21" s="1"/>
  <c r="G43" i="21" s="1"/>
  <c r="N42" i="2"/>
  <c r="E42" i="21" s="1"/>
  <c r="G42" i="21" s="1"/>
  <c r="N41" i="2"/>
  <c r="E41" i="21" s="1"/>
  <c r="G41" i="21" s="1"/>
  <c r="N40" i="2"/>
  <c r="E40" i="21" s="1"/>
  <c r="G40" i="21" s="1"/>
  <c r="N39" i="2"/>
  <c r="E39" i="21" s="1"/>
  <c r="G39" i="21" s="1"/>
  <c r="N16" i="2"/>
  <c r="E16" i="21" s="1"/>
  <c r="G16" i="21" s="1"/>
  <c r="N15" i="2"/>
  <c r="E15" i="21" s="1"/>
  <c r="G15" i="21" s="1"/>
  <c r="N14" i="2"/>
  <c r="E14" i="21" s="1"/>
  <c r="G14" i="21" s="1"/>
  <c r="N13" i="2"/>
  <c r="E13" i="21" s="1"/>
  <c r="G13" i="21" s="1"/>
  <c r="N12" i="2"/>
  <c r="E12" i="21" s="1"/>
  <c r="G12" i="21" s="1"/>
  <c r="N11" i="2"/>
  <c r="E11" i="21" s="1"/>
  <c r="G11" i="21" s="1"/>
  <c r="N10" i="2"/>
  <c r="E10" i="21" s="1"/>
  <c r="G10" i="21" s="1"/>
  <c r="N9" i="2"/>
  <c r="E9" i="21" s="1"/>
  <c r="G9" i="21" s="1"/>
  <c r="G91" i="21" l="1"/>
  <c r="G92" i="21" s="1"/>
  <c r="G71" i="21"/>
  <c r="G17" i="21"/>
  <c r="G18" i="21" s="1"/>
  <c r="G60" i="21"/>
  <c r="G49" i="21"/>
  <c r="G50" i="21" s="1"/>
  <c r="O8" i="2"/>
  <c r="O14" i="2"/>
  <c r="O41" i="2"/>
  <c r="O45" i="2"/>
  <c r="O48" i="2"/>
  <c r="O57" i="2"/>
  <c r="O70" i="2"/>
  <c r="O90" i="2"/>
  <c r="O11" i="2"/>
  <c r="O15" i="2"/>
  <c r="O42" i="2"/>
  <c r="O55" i="2"/>
  <c r="O58" i="2"/>
  <c r="O10" i="2"/>
  <c r="O12" i="2"/>
  <c r="O16" i="2"/>
  <c r="O43" i="2"/>
  <c r="O46" i="2"/>
  <c r="O56" i="2"/>
  <c r="O59" i="2"/>
  <c r="O63" i="2"/>
  <c r="O68" i="2"/>
  <c r="O86" i="2"/>
  <c r="O88" i="2"/>
  <c r="O9" i="2"/>
  <c r="O13" i="2"/>
  <c r="O40" i="2"/>
  <c r="O44" i="2"/>
  <c r="O47" i="2"/>
  <c r="O64" i="2"/>
  <c r="O69" i="2"/>
  <c r="O87" i="2"/>
  <c r="O89" i="2"/>
  <c r="O39" i="2"/>
  <c r="G82" i="21" l="1"/>
  <c r="E9" i="16"/>
  <c r="G9" i="16" s="1"/>
  <c r="E8" i="16"/>
  <c r="G8" i="16" s="1"/>
  <c r="E102" i="16"/>
  <c r="G102" i="16" s="1"/>
  <c r="E11" i="16"/>
  <c r="G11" i="16" s="1"/>
  <c r="E22" i="16"/>
  <c r="G22" i="16" s="1"/>
  <c r="E12" i="16"/>
  <c r="G12" i="16" s="1"/>
  <c r="E16" i="16"/>
  <c r="G16" i="16" s="1"/>
  <c r="E15" i="16"/>
  <c r="G15" i="16" s="1"/>
  <c r="E13" i="16"/>
  <c r="G13" i="16" s="1"/>
  <c r="E10" i="16"/>
  <c r="G10" i="16" s="1"/>
  <c r="E14" i="16"/>
  <c r="G14" i="16" s="1"/>
  <c r="E21" i="16"/>
  <c r="G21" i="16" s="1"/>
  <c r="G34" i="16" s="1"/>
  <c r="G35" i="16" s="1"/>
  <c r="G17" i="16" l="1"/>
  <c r="G18" i="16" s="1"/>
  <c r="G200" i="16" s="1"/>
  <c r="D187" i="2" l="1"/>
  <c r="Q186" i="2"/>
  <c r="Q187" i="2" s="1"/>
  <c r="P186" i="2"/>
  <c r="P187" i="2" s="1"/>
  <c r="N185" i="2"/>
  <c r="E185" i="21" s="1"/>
  <c r="G185" i="21" s="1"/>
  <c r="N184" i="2"/>
  <c r="E184" i="21" s="1"/>
  <c r="G184" i="21" s="1"/>
  <c r="N183" i="2"/>
  <c r="E183" i="21" s="1"/>
  <c r="G183" i="21" s="1"/>
  <c r="N180" i="2"/>
  <c r="E180" i="21" s="1"/>
  <c r="G180" i="21" s="1"/>
  <c r="N179" i="2"/>
  <c r="E179" i="21" s="1"/>
  <c r="G179" i="21" s="1"/>
  <c r="N178" i="2"/>
  <c r="E178" i="21" s="1"/>
  <c r="G178" i="21" s="1"/>
  <c r="N177" i="2"/>
  <c r="E177" i="21" s="1"/>
  <c r="G177" i="21" s="1"/>
  <c r="N176" i="2"/>
  <c r="E176" i="21" s="1"/>
  <c r="G176" i="21" s="1"/>
  <c r="N175" i="2"/>
  <c r="E175" i="21" s="1"/>
  <c r="G175" i="21" s="1"/>
  <c r="N174" i="2"/>
  <c r="E174" i="21" s="1"/>
  <c r="G174" i="21" s="1"/>
  <c r="N173" i="2"/>
  <c r="E173" i="21" s="1"/>
  <c r="G173" i="21" s="1"/>
  <c r="N172" i="2"/>
  <c r="E172" i="21" s="1"/>
  <c r="G172" i="21" s="1"/>
  <c r="N171" i="2"/>
  <c r="E171" i="21" s="1"/>
  <c r="G171" i="21" s="1"/>
  <c r="N170" i="2"/>
  <c r="E170" i="21" s="1"/>
  <c r="G170" i="21" s="1"/>
  <c r="D166" i="2"/>
  <c r="Q165" i="2"/>
  <c r="Q166" i="2" s="1"/>
  <c r="P165" i="2"/>
  <c r="P166" i="2" s="1"/>
  <c r="N164" i="2"/>
  <c r="E164" i="21" s="1"/>
  <c r="G164" i="21" s="1"/>
  <c r="N163" i="2"/>
  <c r="E163" i="21" s="1"/>
  <c r="G163" i="21" s="1"/>
  <c r="N162" i="2"/>
  <c r="E162" i="21" s="1"/>
  <c r="G162" i="21" s="1"/>
  <c r="N161" i="2"/>
  <c r="E161" i="21" s="1"/>
  <c r="G161" i="21" s="1"/>
  <c r="D156" i="2"/>
  <c r="Q155" i="2"/>
  <c r="P155" i="2"/>
  <c r="N137" i="2"/>
  <c r="E137" i="21" s="1"/>
  <c r="G137" i="21" s="1"/>
  <c r="N136" i="2"/>
  <c r="E136" i="21" s="1"/>
  <c r="G136" i="21" s="1"/>
  <c r="N135" i="2"/>
  <c r="E135" i="21" s="1"/>
  <c r="G135" i="21" s="1"/>
  <c r="N134" i="2"/>
  <c r="E134" i="21" s="1"/>
  <c r="G134" i="21" s="1"/>
  <c r="D101" i="2"/>
  <c r="Q100" i="2"/>
  <c r="P100" i="2"/>
  <c r="N99" i="2"/>
  <c r="E99" i="21" s="1"/>
  <c r="G99" i="21" s="1"/>
  <c r="N98" i="2"/>
  <c r="E98" i="21" s="1"/>
  <c r="G98" i="21" s="1"/>
  <c r="N97" i="2"/>
  <c r="E97" i="21" s="1"/>
  <c r="G97" i="21" s="1"/>
  <c r="N96" i="2"/>
  <c r="E96" i="21" s="1"/>
  <c r="G96" i="21" s="1"/>
  <c r="D92" i="2"/>
  <c r="Q91" i="2"/>
  <c r="P91" i="2"/>
  <c r="D82" i="2"/>
  <c r="Q71" i="2"/>
  <c r="P71" i="2"/>
  <c r="C71" i="2"/>
  <c r="C71" i="21" s="1"/>
  <c r="Q60" i="2"/>
  <c r="P60" i="2"/>
  <c r="C60" i="2"/>
  <c r="C60" i="21" s="1"/>
  <c r="Q49" i="2"/>
  <c r="P49" i="2"/>
  <c r="D35" i="2"/>
  <c r="Q34" i="2"/>
  <c r="P34" i="2"/>
  <c r="U33" i="2"/>
  <c r="N33" i="2"/>
  <c r="E33" i="21" s="1"/>
  <c r="G33" i="21" s="1"/>
  <c r="U30" i="2"/>
  <c r="N30" i="2"/>
  <c r="E30" i="21" s="1"/>
  <c r="G30" i="21" s="1"/>
  <c r="U29" i="2"/>
  <c r="N29" i="2"/>
  <c r="E29" i="21" s="1"/>
  <c r="G29" i="21" s="1"/>
  <c r="U28" i="2"/>
  <c r="N28" i="2"/>
  <c r="E28" i="21" s="1"/>
  <c r="G28" i="21" s="1"/>
  <c r="U27" i="2"/>
  <c r="N27" i="2"/>
  <c r="E27" i="21" s="1"/>
  <c r="G27" i="21" s="1"/>
  <c r="U26" i="2"/>
  <c r="N26" i="2"/>
  <c r="E26" i="21" s="1"/>
  <c r="G26" i="21" s="1"/>
  <c r="U25" i="2"/>
  <c r="N25" i="2"/>
  <c r="E25" i="21" s="1"/>
  <c r="G25" i="21" s="1"/>
  <c r="U24" i="2"/>
  <c r="N24" i="2"/>
  <c r="E24" i="21" s="1"/>
  <c r="G24" i="21" s="1"/>
  <c r="U23" i="2"/>
  <c r="N23" i="2"/>
  <c r="E23" i="21" s="1"/>
  <c r="G23" i="21" s="1"/>
  <c r="U22" i="2"/>
  <c r="N22" i="2"/>
  <c r="E22" i="21" s="1"/>
  <c r="G22" i="21" s="1"/>
  <c r="D18" i="2"/>
  <c r="Q17" i="2"/>
  <c r="P17" i="2"/>
  <c r="G186" i="21" l="1"/>
  <c r="G187" i="21" s="1"/>
  <c r="G165" i="21"/>
  <c r="G166" i="21" s="1"/>
  <c r="G155" i="21"/>
  <c r="G156" i="21" s="1"/>
  <c r="G100" i="21"/>
  <c r="G101" i="21" s="1"/>
  <c r="G34" i="21"/>
  <c r="G35" i="21" s="1"/>
  <c r="O25" i="2"/>
  <c r="O29" i="2"/>
  <c r="O136" i="2"/>
  <c r="O163" i="2"/>
  <c r="O171" i="2"/>
  <c r="O173" i="2"/>
  <c r="O174" i="2"/>
  <c r="O176" i="2"/>
  <c r="O178" i="2"/>
  <c r="AB19" i="3"/>
  <c r="O184" i="2"/>
  <c r="O24" i="2"/>
  <c r="O28" i="2"/>
  <c r="O98" i="2"/>
  <c r="O23" i="2"/>
  <c r="O27" i="2"/>
  <c r="O33" i="2"/>
  <c r="O135" i="2"/>
  <c r="O137" i="2"/>
  <c r="O162" i="2"/>
  <c r="O164" i="2"/>
  <c r="O172" i="2"/>
  <c r="O175" i="2"/>
  <c r="O177" i="2"/>
  <c r="AB18" i="3"/>
  <c r="D22" i="3" s="1"/>
  <c r="O183" i="2"/>
  <c r="O185" i="2"/>
  <c r="O26" i="2"/>
  <c r="O30" i="2"/>
  <c r="O96" i="2"/>
  <c r="O97" i="2"/>
  <c r="O99" i="2"/>
  <c r="AA29" i="3"/>
  <c r="C22" i="3"/>
  <c r="O170" i="2"/>
  <c r="O180" i="2"/>
  <c r="O179" i="2"/>
  <c r="P156" i="2"/>
  <c r="Q35" i="2"/>
  <c r="P18" i="2"/>
  <c r="Q18" i="2"/>
  <c r="Q92" i="2"/>
  <c r="P82" i="2"/>
  <c r="P101" i="2"/>
  <c r="N34" i="2"/>
  <c r="E34" i="21" s="1"/>
  <c r="Q101" i="2"/>
  <c r="Q156" i="2"/>
  <c r="N165" i="2"/>
  <c r="E165" i="21" s="1"/>
  <c r="N186" i="2"/>
  <c r="E186" i="21" s="1"/>
  <c r="N155" i="2"/>
  <c r="E155" i="21" s="1"/>
  <c r="O49" i="2"/>
  <c r="O60" i="2"/>
  <c r="O22" i="2"/>
  <c r="P35" i="2"/>
  <c r="Q82" i="2"/>
  <c r="N60" i="2"/>
  <c r="P92" i="2"/>
  <c r="N100" i="2"/>
  <c r="E100" i="21" s="1"/>
  <c r="O134" i="2"/>
  <c r="O161" i="2"/>
  <c r="G200" i="21" l="1"/>
  <c r="AB24" i="3"/>
  <c r="AB29" i="3" s="1"/>
  <c r="D20" i="3" s="1"/>
  <c r="N35" i="2"/>
  <c r="N101" i="2"/>
  <c r="N156" i="2"/>
  <c r="O50" i="2"/>
  <c r="E22" i="3"/>
  <c r="AA21" i="3"/>
  <c r="C17" i="3" s="1"/>
  <c r="AB21" i="3"/>
  <c r="O165" i="2"/>
  <c r="O166" i="2" s="1"/>
  <c r="D16" i="3" s="1"/>
  <c r="E16" i="3" s="1"/>
  <c r="F16" i="3" s="1"/>
  <c r="O100" i="2"/>
  <c r="O101" i="2" s="1"/>
  <c r="D11" i="3" s="1"/>
  <c r="E11" i="3" s="1"/>
  <c r="F11" i="3" s="1"/>
  <c r="O155" i="2"/>
  <c r="O156" i="2" s="1"/>
  <c r="O34" i="2"/>
  <c r="O35" i="2" s="1"/>
  <c r="D7" i="3" s="1"/>
  <c r="E7" i="3" s="1"/>
  <c r="F7" i="3" s="1"/>
  <c r="N187" i="2"/>
  <c r="N166" i="2"/>
  <c r="O186" i="2"/>
  <c r="C20" i="3"/>
  <c r="N49" i="2"/>
  <c r="N91" i="2"/>
  <c r="E91" i="21" s="1"/>
  <c r="Q202" i="2"/>
  <c r="P202" i="2"/>
  <c r="O17" i="2"/>
  <c r="O18" i="2" s="1"/>
  <c r="O91" i="2"/>
  <c r="O92" i="2" s="1"/>
  <c r="N17" i="2"/>
  <c r="E17" i="21" s="1"/>
  <c r="O71" i="2"/>
  <c r="O82" i="2" s="1"/>
  <c r="N71" i="2"/>
  <c r="E71" i="21" s="1"/>
  <c r="E18" i="16"/>
  <c r="D8" i="3" l="1"/>
  <c r="E8" i="3" s="1"/>
  <c r="F8" i="3" s="1"/>
  <c r="F12" i="10"/>
  <c r="H12" i="10"/>
  <c r="E166" i="21"/>
  <c r="F17" i="10"/>
  <c r="H17" i="10"/>
  <c r="F8" i="10"/>
  <c r="E35" i="21"/>
  <c r="H8" i="10"/>
  <c r="N196" i="2"/>
  <c r="H19" i="10" s="1"/>
  <c r="E187" i="21"/>
  <c r="H18" i="10"/>
  <c r="F18" i="10"/>
  <c r="N50" i="2"/>
  <c r="E49" i="21"/>
  <c r="E156" i="21"/>
  <c r="F16" i="10"/>
  <c r="H16" i="10"/>
  <c r="N92" i="2"/>
  <c r="N82" i="2"/>
  <c r="D6" i="3"/>
  <c r="N18" i="2"/>
  <c r="O187" i="2"/>
  <c r="D17" i="3" s="1"/>
  <c r="E20" i="3"/>
  <c r="D15" i="3"/>
  <c r="E15" i="3" s="1"/>
  <c r="F15" i="3" s="1"/>
  <c r="D9" i="3"/>
  <c r="E9" i="3" s="1"/>
  <c r="F9" i="3" s="1"/>
  <c r="D10" i="3"/>
  <c r="E10" i="3" s="1"/>
  <c r="F10" i="3" s="1"/>
  <c r="F19" i="10" l="1"/>
  <c r="E196" i="21"/>
  <c r="F9" i="10"/>
  <c r="E50" i="21"/>
  <c r="H9" i="10"/>
  <c r="F10" i="10"/>
  <c r="H10" i="10"/>
  <c r="E82" i="21"/>
  <c r="H11" i="10"/>
  <c r="E92" i="21"/>
  <c r="F11" i="10"/>
  <c r="E17" i="3"/>
  <c r="F17" i="3" s="1"/>
  <c r="H7" i="10"/>
  <c r="E18" i="21"/>
  <c r="F7" i="10"/>
  <c r="O196" i="2"/>
  <c r="D18" i="3" s="1"/>
  <c r="E18" i="3" s="1"/>
  <c r="F18" i="3" s="1"/>
  <c r="N202" i="2"/>
  <c r="AB11" i="3"/>
  <c r="O202" i="2" l="1"/>
  <c r="H21" i="10"/>
  <c r="F21" i="10"/>
  <c r="E6" i="3" l="1"/>
  <c r="F6" i="3" l="1"/>
  <c r="F22" i="3" l="1"/>
  <c r="F20" i="3"/>
  <c r="C19" i="3"/>
  <c r="D19" i="3"/>
  <c r="AB25" i="3" s="1"/>
  <c r="F19" i="3"/>
  <c r="AA25" i="3" l="1"/>
  <c r="AA26" i="3" s="1"/>
  <c r="AB26" i="3"/>
  <c r="AB30" i="3"/>
  <c r="C23" i="3"/>
  <c r="I12" i="5" s="1"/>
  <c r="E19" i="3"/>
  <c r="D25" i="5" s="1"/>
  <c r="D21" i="3"/>
  <c r="I18" i="5" l="1"/>
  <c r="E21" i="3"/>
  <c r="AA31" i="3"/>
  <c r="AB31" i="3"/>
  <c r="D23" i="3"/>
  <c r="I13" i="5" s="1"/>
  <c r="I14" i="5" l="1"/>
  <c r="F21" i="3"/>
  <c r="F23" i="3" s="1"/>
  <c r="E2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Falcon Panella, Josep Maria</author>
  </authors>
  <commentList>
    <comment ref="F7" authorId="0" shapeId="0" xr:uid="{F3B4C720-9EEC-4C2A-A2F4-08786CDBF0F2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8" authorId="0" shapeId="0" xr:uid="{112588C6-7C80-4C67-9984-0928FFE01F66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9" authorId="0" shapeId="0" xr:uid="{CCBD1D14-242C-4272-8D6D-0BBC570BAB3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0" authorId="0" shapeId="0" xr:uid="{2509A359-7873-42FD-BBD2-57AA0247E051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1" authorId="0" shapeId="0" xr:uid="{B3CB0281-8630-4425-842A-9BE5A119DDB7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2" authorId="0" shapeId="0" xr:uid="{B0991836-2F98-42A5-AD24-B0691845A999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3" authorId="0" shapeId="0" xr:uid="{71DBF42D-87BC-4B84-B65B-C5AB471C7638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4" authorId="0" shapeId="0" xr:uid="{99826FC1-7A8C-4906-94A6-61DDDB20F2B1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5" authorId="0" shapeId="0" xr:uid="{C7A7C9D7-4FC6-457C-9D2F-411F71B7229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" authorId="0" shapeId="0" xr:uid="{B5FDF25B-3676-4AB2-B144-3491CE1828E5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2" authorId="0" shapeId="0" xr:uid="{EAA99E61-3514-46CD-BD4D-E029D8B12B2A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3" authorId="0" shapeId="0" xr:uid="{A00B7D36-B5C3-4D31-AF2E-22C02074E4C6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4" authorId="0" shapeId="0" xr:uid="{FD3047A2-226A-4333-8ECB-DD6494F06408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5" authorId="0" shapeId="0" xr:uid="{8DA7D3D1-B80C-4604-8C4C-1D31750CA4C8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6" authorId="0" shapeId="0" xr:uid="{CAD7BF3E-F297-4939-98B6-B6FC7BE7DDC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7" authorId="0" shapeId="0" xr:uid="{DAD1B8E0-E355-495C-B508-DA5560850084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8" authorId="0" shapeId="0" xr:uid="{D4B2046C-6B46-43B2-9460-5EDFC4080307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9" authorId="0" shapeId="0" xr:uid="{7A260F65-0095-4246-BE49-5A1C6437A029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0" authorId="0" shapeId="0" xr:uid="{57CE1DB8-40A8-4C81-A292-ABD7BD4E7031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1" authorId="0" shapeId="0" xr:uid="{0DDC3CEE-4BE4-4D94-A8A0-220D76622E84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2" authorId="0" shapeId="0" xr:uid="{521A2DFC-577C-40A7-866D-1BC7359D601C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3" authorId="0" shapeId="0" xr:uid="{993637FB-4FE3-44A4-AE60-E4A58EC64308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39" authorId="0" shapeId="0" xr:uid="{343C5904-342E-4D23-BD51-77C261550E27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" authorId="0" shapeId="0" xr:uid="{EE5BC19D-AB32-48C5-8F8C-19210995FBF7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0" authorId="0" shapeId="0" xr:uid="{E3270BD3-878D-4177-882F-9D29A3179916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0" authorId="0" shapeId="0" xr:uid="{860FB117-97AC-4E48-BD2A-98725914C5AF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1" authorId="0" shapeId="0" xr:uid="{A3CD8E33-7391-4F37-A026-3003128503CA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1" authorId="0" shapeId="0" xr:uid="{9CE41DC6-F71E-4ACC-9398-B0128332C79A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2" authorId="0" shapeId="0" xr:uid="{040E44F2-034B-4232-A804-4813825630D7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2" authorId="0" shapeId="0" xr:uid="{46C2ACD0-C92C-4845-B201-C17498E65078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3" authorId="0" shapeId="0" xr:uid="{820BB745-B038-4D4A-BE42-F4527A72884B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3" authorId="0" shapeId="0" xr:uid="{6E76B618-6791-4E30-8988-96ECBDBEA16C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4" authorId="0" shapeId="0" xr:uid="{2E20D5EF-9C95-4F3F-A903-91D0B5DF33B6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4" authorId="0" shapeId="0" xr:uid="{44CFBEDA-59A1-4D23-A4E7-59D3C660893B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" authorId="0" shapeId="0" xr:uid="{AD9311CC-8149-4140-BEA1-0B3F1AD29C9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" authorId="0" shapeId="0" xr:uid="{997D9476-DCD2-4D0E-A45A-A26AE92E497E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6" authorId="0" shapeId="0" xr:uid="{48ED310C-1742-424D-8F02-EB7A3273B1D9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6" authorId="0" shapeId="0" xr:uid="{89305505-B6FE-43A6-96FB-77CB41C8394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7" authorId="0" shapeId="0" xr:uid="{5E82E979-31AF-459E-9E94-F5F742ABBB59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7" authorId="0" shapeId="0" xr:uid="{6E156CB5-1AD7-41E3-AB84-F04E2AE4EEE3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8" authorId="0" shapeId="0" xr:uid="{C8A8FBDC-E4C6-4113-96F9-272CC78E00A7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8" authorId="0" shapeId="0" xr:uid="{9745F604-1462-4CF7-8DB4-B4A92AD2CC21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55" authorId="0" shapeId="0" xr:uid="{6A53731A-2B24-47CB-A7A3-7C3458782D48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56" authorId="0" shapeId="0" xr:uid="{BF99BF53-05C2-458A-94B0-1BD3AB5A946E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57" authorId="0" shapeId="0" xr:uid="{7A706A11-93CB-4DAA-9F6F-86526256C661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58" authorId="0" shapeId="0" xr:uid="{1789B4F6-7899-47B3-BB19-2FE7C5C47304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59" authorId="0" shapeId="0" xr:uid="{58F03B64-9890-4D6D-98BC-E6E137CF7D85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63" authorId="0" shapeId="0" xr:uid="{6E9A4025-7B5F-4749-942E-9A8514C04C34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64" authorId="0" shapeId="0" xr:uid="{A42A779F-E27C-4200-9928-652F3C610755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65" authorId="0" shapeId="0" xr:uid="{B2A61A0B-3280-4DC1-99F9-89132A61690D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66" authorId="0" shapeId="0" xr:uid="{AAEC42B3-B196-4557-8948-DE7476AC8CE3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67" authorId="0" shapeId="0" xr:uid="{FF1BEFD4-FA0F-40EB-8C29-55BD81642D7F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68" authorId="0" shapeId="0" xr:uid="{3AFF8FEC-5EC4-4137-9E0E-03DF411C949E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69" authorId="0" shapeId="0" xr:uid="{8542FB0F-7DC4-4EC0-8349-30A551D2F04E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70" authorId="0" shapeId="0" xr:uid="{75E27F6A-D327-45BB-90D7-6CDEA3DBD84B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74" authorId="0" shapeId="0" xr:uid="{00B0CCEC-5821-4597-93E7-F79B69713C17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75" authorId="0" shapeId="0" xr:uid="{CCA5EE08-3B84-4C5A-8087-8F9BA5A9208F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76" authorId="0" shapeId="0" xr:uid="{653EA1B0-7585-46CE-A941-F421D6BE6B78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77" authorId="0" shapeId="0" xr:uid="{53449676-3985-4485-B0DB-08036E6916BA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78" authorId="0" shapeId="0" xr:uid="{36B9A3B2-6522-4E22-8E79-8854ECA4D24E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79" authorId="0" shapeId="0" xr:uid="{909C7359-EB5C-4F09-85B8-C00F1553AFA3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80" authorId="0" shapeId="0" xr:uid="{9C97585F-FA81-4944-9D31-6C03EDE53C79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86" authorId="0" shapeId="0" xr:uid="{72ABCFD8-EE8E-4319-8A9A-7E99018C0294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87" authorId="0" shapeId="0" xr:uid="{8AE4B00C-AE7E-4E10-9D5B-F9D595A7C182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88" authorId="0" shapeId="0" xr:uid="{9BC2EA72-CFFC-4EE2-9DBD-077A3ED5ACA7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89" authorId="0" shapeId="0" xr:uid="{7570C1FE-B5DE-4C02-A51B-15DAD7980685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90" authorId="0" shapeId="0" xr:uid="{4EC6E9E2-E80B-4EE6-812A-CA443949A9A2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96" authorId="0" shapeId="0" xr:uid="{AC11772D-DD6A-484E-A420-427DE59854AB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97" authorId="0" shapeId="0" xr:uid="{F103BD1E-C323-4684-947D-040B16300D1B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98" authorId="0" shapeId="0" xr:uid="{C7521A86-7696-4F25-9A6F-2AE959220D1C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99" authorId="0" shapeId="0" xr:uid="{44E7970D-DBF7-415E-B031-37FA75FECDB2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05" authorId="0" shapeId="0" xr:uid="{15BD2931-8CE2-4EB9-A2B0-42B6C5AFB371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06" authorId="0" shapeId="0" xr:uid="{CDDEE144-E0D3-4BE4-9C26-75613CC02EFB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07" authorId="0" shapeId="0" xr:uid="{02FCDCDE-9988-4964-9F42-13EA98BB3537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08" authorId="0" shapeId="0" xr:uid="{E4D93B2F-3E6E-474F-A6B8-809F00DCD50D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09" authorId="0" shapeId="0" xr:uid="{153D1804-CABB-4B9E-81CD-DD495EA92B1D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15" authorId="0" shapeId="0" xr:uid="{0E0F00F3-DBB2-4DAA-9224-8EBF7E75A73F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16" authorId="0" shapeId="0" xr:uid="{3BE1F884-AB20-44D9-BC1A-3E747BE76EA3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17" authorId="0" shapeId="0" xr:uid="{11F1A3C8-777C-4BFA-9830-85BCE1F747AC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18" authorId="0" shapeId="0" xr:uid="{339C8B4A-B589-491D-B3FC-2E7AACA5DCB5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24" authorId="0" shapeId="0" xr:uid="{EFA00E4F-0038-4826-B185-D2BD464AC66B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25" authorId="0" shapeId="0" xr:uid="{422AF7AA-ADD4-4ED9-807E-BDD0BE15D829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26" authorId="0" shapeId="0" xr:uid="{29D25250-5729-47F3-B2D7-577836509D81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27" authorId="0" shapeId="0" xr:uid="{7D3FE3B0-88F8-4B9D-AD3D-0C65AB31179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34" authorId="0" shapeId="0" xr:uid="{85BBF625-CAA3-42FA-8540-E4CACB417D4C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4" authorId="0" shapeId="0" xr:uid="{6E7002BE-B525-42D8-9476-C8CC9DDB33CA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5" authorId="0" shapeId="0" xr:uid="{1A8B2C12-85E7-4E51-B1A0-99F1CC1B826D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5" authorId="0" shapeId="0" xr:uid="{9FD995F5-2BB4-49C4-BD0B-68DF4048D54D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6" authorId="0" shapeId="0" xr:uid="{24A78EC4-8F5C-46E5-84E5-1D4FDE9C686F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6" authorId="0" shapeId="0" xr:uid="{0F7147DD-D995-4276-B17E-47CF4987189B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7" authorId="0" shapeId="0" xr:uid="{A5E9EE50-741A-4696-BFD7-A398DA0F31F1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7" authorId="0" shapeId="0" xr:uid="{DDF0F4BF-BA5A-4F8C-A3E3-C03B2254BF1C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8" authorId="0" shapeId="0" xr:uid="{205E951D-D7E6-4908-92E8-C5A37CC249C9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8" authorId="0" shapeId="0" xr:uid="{90F5DE66-49BD-4457-8AFA-4957DE5AFB9F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9" authorId="0" shapeId="0" xr:uid="{1AF246E0-5E70-4251-9C7F-4E207F521D13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9" authorId="0" shapeId="0" xr:uid="{1182350F-38BA-4B72-959A-1BF8F26BF819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0" authorId="0" shapeId="0" xr:uid="{14F6FEDC-5335-4528-BCC0-B57ADAE74E0F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0" authorId="0" shapeId="0" xr:uid="{FE4FB872-CCE9-4F44-833C-74A4C8FBAD7A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1" authorId="0" shapeId="0" xr:uid="{0E690FE5-70C1-4B58-98D1-D782B2E538DB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1" authorId="0" shapeId="0" xr:uid="{36138B90-D384-4AF7-B233-05B4129BA5C7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2" authorId="0" shapeId="0" xr:uid="{6280CBEB-5127-4EE8-9B20-47F1B8D67EC5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2" authorId="0" shapeId="0" xr:uid="{8B96F0DC-449A-48BC-BE82-8E6B2D62100C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3" authorId="0" shapeId="0" xr:uid="{8692022F-0871-402C-BA07-47F833AC56D6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3" authorId="0" shapeId="0" xr:uid="{A9D252A3-1604-4E23-AAAC-ADDB67F21018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4" authorId="0" shapeId="0" xr:uid="{6472AE04-7522-4748-8044-825744DB172F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4" authorId="0" shapeId="0" xr:uid="{F7F47B62-D502-40A1-98A8-6EB4631BBDDC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5" authorId="0" shapeId="0" xr:uid="{CC02B0F9-F918-47BF-BD52-1C201EABDB04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5" authorId="0" shapeId="0" xr:uid="{59416C3A-C080-4C92-A244-85F0FA45FA31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6" authorId="0" shapeId="0" xr:uid="{4B96C65B-DB31-4496-97ED-6681ED79F707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6" authorId="0" shapeId="0" xr:uid="{3108B7C1-8F07-49C2-8F31-4887B0AE5AB6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7" authorId="0" shapeId="0" xr:uid="{DF087330-716C-4644-856D-4E7042C6FC59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7" authorId="0" shapeId="0" xr:uid="{290B1B8E-20B6-4BB8-B50F-B34C21C1A9ED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8" authorId="0" shapeId="0" xr:uid="{FA952ACA-9945-43F3-A777-3F1270DB161E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8" authorId="0" shapeId="0" xr:uid="{2E6271D4-F608-40AB-867C-5E733037FFA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9" authorId="0" shapeId="0" xr:uid="{7E3C7F81-0DFF-499D-B3A5-42056BD0EC3B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9" authorId="0" shapeId="0" xr:uid="{11882C08-2DD5-4A95-8D69-1EF57479570E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0" authorId="0" shapeId="0" xr:uid="{72B9D191-2B2F-4D1B-8CFC-FDACC517BEB4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0" authorId="0" shapeId="0" xr:uid="{46C00DF2-E4E9-485F-97E2-5781F93D765F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1" authorId="0" shapeId="0" xr:uid="{C8F64709-4D2E-4922-BD43-0E814910E2C1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1" authorId="0" shapeId="0" xr:uid="{ECAB3D1D-5817-446A-A79D-F84B82F172AB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2" authorId="0" shapeId="0" xr:uid="{76E35DA5-915D-4FFF-AE02-522A0DD0E3D9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2" authorId="0" shapeId="0" xr:uid="{D0C6E08A-0254-4133-AEE8-6061DB0F9C63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3" authorId="0" shapeId="0" xr:uid="{B52BF069-A116-4F75-82A1-894375EB9C2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3" authorId="0" shapeId="0" xr:uid="{3AF9F3C6-E207-43E9-A959-7DE9C08AF43A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4" authorId="0" shapeId="0" xr:uid="{AFACFF78-6FBE-4FBE-AE24-E0C99FC625A6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4" authorId="0" shapeId="0" xr:uid="{B1C6A2C1-5B84-4861-94E6-F5129A7F21F6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61" authorId="0" shapeId="0" xr:uid="{8C1B9E86-D15A-4099-81F2-31FB82C581D8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2" authorId="0" shapeId="0" xr:uid="{D2487019-B2C6-4A29-8D9E-1FE581E54F9A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3" authorId="0" shapeId="0" xr:uid="{E6943D49-3CAD-4B60-8F19-0302272CC27F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4" authorId="0" shapeId="0" xr:uid="{75778DAD-4A55-4D17-B0AB-2EFC0AB87C9E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70" authorId="0" shapeId="0" xr:uid="{9B07938D-005C-4620-A14E-045C97F152CA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0" authorId="0" shapeId="0" xr:uid="{25BB24F8-A549-488A-B2E5-F07774B3A027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71" authorId="0" shapeId="0" xr:uid="{55DD370D-901A-4109-9AA4-0C44854739B8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1" authorId="0" shapeId="0" xr:uid="{A6341B8A-7796-46E1-8120-6CC7B11D3BE4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72" authorId="0" shapeId="0" xr:uid="{4C4DFA02-5677-491F-A3E0-7FE241D1F879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2" authorId="0" shapeId="0" xr:uid="{9A126256-5F12-4110-B203-857953D242A2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73" authorId="0" shapeId="0" xr:uid="{F61373BC-EB14-4A8A-8AEE-AE2396DE72BE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3" authorId="0" shapeId="0" xr:uid="{1828C726-B79F-4336-943A-AE04D42B95B6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74" authorId="0" shapeId="0" xr:uid="{8F303FC0-4BCA-4950-99AB-1B069190A486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4" authorId="0" shapeId="0" xr:uid="{3A54849C-13BA-472A-9338-081BE961AD19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75" authorId="0" shapeId="0" xr:uid="{22AF36BA-FDE5-488D-BCE9-5E1A5176FA88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5" authorId="0" shapeId="0" xr:uid="{982A64A1-3787-421B-BBA3-10492C5D669D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76" authorId="0" shapeId="0" xr:uid="{3B7BB445-71DD-4631-89EE-3E5ADF82F376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6" authorId="0" shapeId="0" xr:uid="{B3A55076-510D-48EE-88CD-BC88D3D59FF6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77" authorId="0" shapeId="0" xr:uid="{040ACEEB-0C8E-477D-9C10-77E217F280B9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7" authorId="0" shapeId="0" xr:uid="{AEF91830-B675-4F89-B621-3F37E94F549C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78" authorId="0" shapeId="0" xr:uid="{C3A0CE15-A8CD-4743-B4A2-B128673B0FEB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8" authorId="0" shapeId="0" xr:uid="{6076F368-FCFD-47CA-9C48-5CFB0432A497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79" authorId="0" shapeId="0" xr:uid="{C29399A6-5219-4888-9D91-7FB99A30C34E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9" authorId="0" shapeId="0" xr:uid="{C6AF10DA-521C-4E22-97C8-C678C6F4519D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80" authorId="0" shapeId="0" xr:uid="{A9E79994-D2A2-479A-A3E7-F7C76DD785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0" authorId="0" shapeId="0" xr:uid="{9BA379DD-D102-4AAD-B602-A5DBB94813D6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81" authorId="0" shapeId="0" xr:uid="{BE13F70A-0C7C-467E-BA3D-92263A5802EA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1" authorId="0" shapeId="0" xr:uid="{29085A29-853E-4D81-9A34-6FEE0014A25F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82" authorId="0" shapeId="0" xr:uid="{955253A7-38C4-433C-9237-2902553F3686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2" authorId="0" shapeId="0" xr:uid="{1621DF3A-0488-42F1-AA8E-00CAD102D6FC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83" authorId="0" shapeId="0" xr:uid="{88EB5924-CD1E-4B5D-8FF2-004FA81A5D13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3" authorId="0" shapeId="0" xr:uid="{D36616C4-913D-4F14-BB94-61A5F674A99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84" authorId="0" shapeId="0" xr:uid="{655E5E88-AD4F-4245-A7B4-980F155130B7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4" authorId="0" shapeId="0" xr:uid="{F97DBF92-5660-4CD0-A04C-4356057F3A1F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85" authorId="0" shapeId="0" xr:uid="{160B2E71-179D-4536-8605-760D15DADBDC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5" authorId="0" shapeId="0" xr:uid="{A2A438C4-3873-4164-A8DF-848E40AFF329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92" authorId="0" shapeId="0" xr:uid="{E9DA83C1-27E2-41F4-9EDE-624B73A1A1F2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92" authorId="0" shapeId="0" xr:uid="{3DAE5C29-DC36-4EEE-927F-83745B8D796B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93" authorId="0" shapeId="0" xr:uid="{A6337CCB-8091-45B6-BB0E-811D0AFB5D13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93" authorId="0" shapeId="0" xr:uid="{A09F8494-9D00-4FFF-AC54-6C6372C3D4AC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94" authorId="0" shapeId="0" xr:uid="{420DFECC-345D-462E-9F4D-7A413236CF1D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94" authorId="0" shapeId="0" xr:uid="{1A1BC0C9-D4F7-4309-8DFB-BAAC3532A557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Falcon Panella, Josep Maria</author>
  </authors>
  <commentList>
    <comment ref="F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8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9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0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1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2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3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4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5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" authorId="0" shapeId="0" xr:uid="{00000000-0006-0000-0100-00000A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2" authorId="0" shapeId="0" xr:uid="{00000000-0006-0000-0100-00001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3" authorId="0" shapeId="0" xr:uid="{00000000-0006-0000-0100-00001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4" authorId="0" shapeId="0" xr:uid="{00000000-0006-0000-0100-000015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5" authorId="0" shapeId="0" xr:uid="{00000000-0006-0000-0100-00001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6" authorId="0" shapeId="0" xr:uid="{00000000-0006-0000-0100-00001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7" authorId="0" shapeId="0" xr:uid="{00000000-0006-0000-0100-00001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8" authorId="0" shapeId="0" xr:uid="{00000000-0006-0000-0100-00001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29" authorId="0" shapeId="0" xr:uid="{00000000-0006-0000-0100-00001F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0" authorId="0" shapeId="0" xr:uid="{00000000-0006-0000-0100-00002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3" authorId="0" shapeId="0" xr:uid="{00000000-0006-0000-0100-00002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39" authorId="0" shapeId="0" xr:uid="{00000000-0006-0000-0100-0000D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39" authorId="0" shapeId="0" xr:uid="{00000000-0006-0000-0100-0000D8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0" authorId="0" shapeId="0" xr:uid="{00000000-0006-0000-0100-0000DA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0" authorId="0" shapeId="0" xr:uid="{00000000-0006-0000-0100-0000DB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1" authorId="0" shapeId="0" xr:uid="{00000000-0006-0000-0100-0000DD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1" authorId="0" shapeId="0" xr:uid="{00000000-0006-0000-0100-0000DE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2" authorId="0" shapeId="0" xr:uid="{00000000-0006-0000-0100-0000E0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2" authorId="0" shapeId="0" xr:uid="{00000000-0006-0000-0100-0000E1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3" authorId="0" shapeId="0" xr:uid="{00000000-0006-0000-0100-0000E3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3" authorId="0" shapeId="0" xr:uid="{00000000-0006-0000-0100-0000E4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4" authorId="0" shapeId="0" xr:uid="{00000000-0006-0000-0100-0000E6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4" authorId="0" shapeId="0" xr:uid="{00000000-0006-0000-0100-0000E7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5" authorId="0" shapeId="0" xr:uid="{00000000-0006-0000-0100-0000E9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5" authorId="0" shapeId="0" xr:uid="{00000000-0006-0000-0100-0000EA00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6" authorId="0" shapeId="0" xr:uid="{00000000-0006-0000-0100-00000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6" authorId="0" shapeId="0" xr:uid="{00000000-0006-0000-0100-00000E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7" authorId="0" shapeId="0" xr:uid="{00000000-0006-0000-0100-000010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7" authorId="0" shapeId="0" xr:uid="{00000000-0006-0000-0100-00001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48" authorId="0" shapeId="0" xr:uid="{00000000-0006-0000-0100-00001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48" authorId="0" shapeId="0" xr:uid="{00000000-0006-0000-0100-000014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55" authorId="0" shapeId="0" xr:uid="{00000000-0006-0000-0100-00005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56" authorId="0" shapeId="0" xr:uid="{00000000-0006-0000-0100-00005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57" authorId="0" shapeId="0" xr:uid="{00000000-0006-0000-0100-00006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58" authorId="0" shapeId="0" xr:uid="{00000000-0006-0000-0100-00006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59" authorId="0" shapeId="0" xr:uid="{00000000-0006-0000-0100-00006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63" authorId="0" shapeId="0" xr:uid="{00000000-0006-0000-0100-00006B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64" authorId="0" shapeId="0" xr:uid="{00000000-0006-0000-0100-00006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65" authorId="0" shapeId="0" xr:uid="{FE0BECAF-BC4E-45BA-95C2-BBA6F35EF8E7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66" authorId="0" shapeId="0" xr:uid="{C11614B7-F4EB-48DD-80F9-D7321197E44A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67" authorId="0" shapeId="0" xr:uid="{B494D59C-03DE-463C-8C69-FE49ED04C575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68" authorId="0" shapeId="0" xr:uid="{00000000-0006-0000-0100-00007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69" authorId="0" shapeId="0" xr:uid="{00000000-0006-0000-0100-00007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70" authorId="0" shapeId="0" xr:uid="{00000000-0006-0000-0100-00007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74" authorId="0" shapeId="0" xr:uid="{DE021372-5F75-4876-99E6-49DA94837C6C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75" authorId="0" shapeId="0" xr:uid="{AF37FB25-ABD0-4C7D-8D08-9CF8BA2D8FAF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76" authorId="0" shapeId="0" xr:uid="{EA67F582-E660-4FE2-A7C9-74ED015AC671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77" authorId="0" shapeId="0" xr:uid="{6387B041-1546-4649-B2FE-C04D2D0904A3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78" authorId="0" shapeId="0" xr:uid="{E0AA3838-4F41-4578-A138-8E01C542F971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79" authorId="0" shapeId="0" xr:uid="{D4277159-3609-47DB-98C7-8FD48AC7376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80" authorId="0" shapeId="0" xr:uid="{4E186F12-073D-451E-9514-DE27C5C72E8A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86" authorId="0" shapeId="0" xr:uid="{00000000-0006-0000-0100-0000A5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87" authorId="0" shapeId="0" xr:uid="{00000000-0006-0000-0100-0000A7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88" authorId="0" shapeId="0" xr:uid="{00000000-0006-0000-0100-0000A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89" authorId="0" shapeId="0" xr:uid="{00000000-0006-0000-0100-0000AF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90" authorId="0" shapeId="0" xr:uid="{00000000-0006-0000-0100-0000B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96" authorId="0" shapeId="0" xr:uid="{00000000-0006-0000-0100-0000ED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97" authorId="0" shapeId="0" xr:uid="{00000000-0006-0000-0100-0000F1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98" authorId="0" shapeId="0" xr:uid="{00000000-0006-0000-0100-0000F2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99" authorId="0" shapeId="0" xr:uid="{00000000-0006-0000-0100-0000F301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05" authorId="0" shapeId="0" xr:uid="{E0DAC7BA-B0A3-423A-9AA5-B9E5D43E2AF3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06" authorId="0" shapeId="0" xr:uid="{398187ED-2F85-4182-AC0D-86287FE7AC7C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07" authorId="0" shapeId="0" xr:uid="{67A74F03-DB11-4B4D-93E2-4855E9DBB108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08" authorId="0" shapeId="0" xr:uid="{4CA99333-0D31-4EDB-A3AA-9C37BBFDD34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09" authorId="0" shapeId="0" xr:uid="{E311CE26-D29D-4F1B-A2F4-1587C1EA1D08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15" authorId="0" shapeId="0" xr:uid="{3CABD570-4A18-4A06-BBF8-8EFA2989B98B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16" authorId="0" shapeId="0" xr:uid="{568B39E5-B948-4948-B5D8-500CFCF5E866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17" authorId="0" shapeId="0" xr:uid="{87CFA4B9-4AB4-4FE6-B469-376B3970948F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18" authorId="0" shapeId="0" xr:uid="{169D4322-2277-4448-81C5-B4ABD63F24CE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24" authorId="0" shapeId="0" xr:uid="{6D324BAD-9F5A-487C-8F44-121BA8FCE036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25" authorId="0" shapeId="0" xr:uid="{2BC7DD72-207A-4AC8-BA34-0E9B5A68C844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26" authorId="0" shapeId="0" xr:uid="{98ECA531-5846-468D-B1AC-49D44D0CF7FC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27" authorId="0" shapeId="0" xr:uid="{CF33A531-1BAE-4F19-8E4E-33268DB6E5FB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34" authorId="0" shapeId="0" xr:uid="{00000000-0006-0000-0100-000004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4" authorId="0" shapeId="0" xr:uid="{D816847E-9A0F-4EF1-8A99-BBF5E8D510C3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5" authorId="0" shapeId="0" xr:uid="{00000000-0006-0000-0100-000005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5" authorId="0" shapeId="0" xr:uid="{073B0357-A54D-4B73-8B07-10137341098E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6" authorId="0" shapeId="0" xr:uid="{00000000-0006-0000-0100-000006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6" authorId="0" shapeId="0" xr:uid="{B2DE5116-5438-4040-B0DD-4B1E64C31B69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7" authorId="0" shapeId="0" xr:uid="{00000000-0006-0000-0100-000007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7" authorId="0" shapeId="0" xr:uid="{4A14B34E-88CB-41A6-8A30-820F150D2B95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8" authorId="0" shapeId="0" xr:uid="{5782E4C0-B61F-4B90-B00A-EF76EEE5AF95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8" authorId="0" shapeId="0" xr:uid="{E8752D3E-0904-4C70-BDEC-98731BE7963C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39" authorId="0" shapeId="0" xr:uid="{32A845D0-4C55-4390-9A54-DBB81FF872FD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39" authorId="0" shapeId="0" xr:uid="{7405D1B6-0C17-4710-8A7B-A595B644B68C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0" authorId="0" shapeId="0" xr:uid="{3B08071C-F720-4F99-AE04-728DC1DBBD28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0" authorId="0" shapeId="0" xr:uid="{6248046D-CFA8-45F9-8B39-B03403B43036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1" authorId="0" shapeId="0" xr:uid="{02032BAD-0FA9-4995-AD4E-754E65CAB9D1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1" authorId="0" shapeId="0" xr:uid="{93777EBA-E461-419E-BB43-CAA6B6D9AC2D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2" authorId="0" shapeId="0" xr:uid="{7F7A29E8-3A71-48E7-82F2-8AAEEE285349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2" authorId="0" shapeId="0" xr:uid="{CDD94068-E4E4-459D-AA45-16AB6E293931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3" authorId="0" shapeId="0" xr:uid="{23811FF2-3515-4788-AB47-340953027327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3" authorId="0" shapeId="0" xr:uid="{BAB45742-4D5D-44BB-8B05-DE000312650D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4" authorId="0" shapeId="0" xr:uid="{7D086226-7D1D-4CC7-9B4E-DB499A27F71C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4" authorId="0" shapeId="0" xr:uid="{41F44800-A1A3-4A29-93E1-96BC2EADD65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5" authorId="0" shapeId="0" xr:uid="{C0104FC4-48ED-44A2-B27B-8E1B40815CE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5" authorId="0" shapeId="0" xr:uid="{BB839D74-95BF-4BFD-92F2-662AB5E36096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6" authorId="0" shapeId="0" xr:uid="{EB3096DC-C788-432A-A924-5B54DD7821A5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6" authorId="0" shapeId="0" xr:uid="{CE3EEF68-7C1B-4562-8824-D6866D50EF40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7" authorId="0" shapeId="0" xr:uid="{D6E19EFB-A8DE-47FB-9200-969E4EA2D269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7" authorId="0" shapeId="0" xr:uid="{9223EBDF-3596-42F5-AC06-2A08C6888FA1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8" authorId="0" shapeId="0" xr:uid="{C7D154EB-41C5-463E-AF8A-4B999D87D5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8" authorId="0" shapeId="0" xr:uid="{5B64057C-0294-46FB-8C7B-AF533964578D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49" authorId="0" shapeId="0" xr:uid="{FF818688-B287-440B-A9FD-251B284521E1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49" authorId="0" shapeId="0" xr:uid="{AAE364F6-6B02-41AB-B383-E30BEDD84BB5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0" authorId="0" shapeId="0" xr:uid="{E4175E59-2F90-42CC-93EF-7455231A8A07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0" authorId="0" shapeId="0" xr:uid="{EDD8A584-EEDF-4D36-A111-C5B4B872853B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1" authorId="0" shapeId="0" xr:uid="{9540CD27-9074-43FD-947C-C1D0F540BEE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1" authorId="0" shapeId="0" xr:uid="{3199EF2E-6CA3-4D1A-A2B9-BFDAC1D8F79A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2" authorId="0" shapeId="0" xr:uid="{8C89A57C-2687-4D50-A07A-47DD240B98EA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2" authorId="0" shapeId="0" xr:uid="{0F7AA88A-2E50-4C24-A0EA-947BE519DE86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3" authorId="0" shapeId="0" xr:uid="{C4EC2C69-D46C-4FDC-82C3-0F0D9F8B2D52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3" authorId="0" shapeId="0" xr:uid="{38D1C65C-2D40-476F-B094-2339BF2F5295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54" authorId="0" shapeId="0" xr:uid="{891B07B2-59C5-4111-8450-EAD5E0DFAF02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K154" authorId="0" shapeId="0" xr:uid="{3608A9A3-D7C7-4FEE-A1D3-D4AD43BCF459}">
      <text>
        <r>
          <rPr>
            <b/>
            <sz val="9"/>
            <color indexed="81"/>
            <rFont val="Tahoma"/>
            <family val="2"/>
          </rPr>
          <t>"L" indica personal laboral fix (TF) o temporal (TT) i, per tant, nòmina i "A" autònom. La "L" activa la fòrmula de cost de la columna SS. El personal laboral, tant si és artístic com de programa o tècnic, s'ha de relacionar individualment a no ser que coincideixi la remuneració de persones d'una mateixa categoria o col·lectiu.</t>
        </r>
      </text>
    </comment>
    <comment ref="F161" authorId="0" shapeId="0" xr:uid="{00000000-0006-0000-0100-000036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2" authorId="0" shapeId="0" xr:uid="{00000000-0006-0000-0100-000037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3" authorId="0" shapeId="0" xr:uid="{00000000-0006-0000-0100-000038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64" authorId="0" shapeId="0" xr:uid="{00000000-0006-0000-0100-000039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70" authorId="0" shapeId="0" xr:uid="{00000000-0006-0000-0100-00003A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0" authorId="0" shapeId="0" xr:uid="{00000000-0006-0000-0100-00003B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71" authorId="0" shapeId="0" xr:uid="{00000000-0006-0000-0100-00003C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1" authorId="0" shapeId="0" xr:uid="{00000000-0006-0000-0100-00003D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72" authorId="0" shapeId="0" xr:uid="{00000000-0006-0000-0100-00003E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2" authorId="0" shapeId="0" xr:uid="{00000000-0006-0000-0100-00003F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73" authorId="0" shapeId="0" xr:uid="{00000000-0006-0000-0100-000040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3" authorId="0" shapeId="0" xr:uid="{00000000-0006-0000-0100-000041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74" authorId="0" shapeId="0" xr:uid="{00000000-0006-0000-0100-000044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4" authorId="0" shapeId="0" xr:uid="{00000000-0006-0000-0100-000045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75" authorId="0" shapeId="0" xr:uid="{00000000-0006-0000-0100-000046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5" authorId="0" shapeId="0" xr:uid="{00000000-0006-0000-0100-000047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76" authorId="0" shapeId="0" xr:uid="{00000000-0006-0000-0100-000048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6" authorId="0" shapeId="0" xr:uid="{00000000-0006-0000-0100-000049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77" authorId="0" shapeId="0" xr:uid="{00000000-0006-0000-0100-00004A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7" authorId="0" shapeId="0" xr:uid="{00000000-0006-0000-0100-00004B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78" authorId="0" shapeId="0" xr:uid="{00000000-0006-0000-0100-00004C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8" authorId="0" shapeId="0" xr:uid="{00000000-0006-0000-0100-00004D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79" authorId="0" shapeId="0" xr:uid="{00000000-0006-0000-0100-00004E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79" authorId="0" shapeId="0" xr:uid="{00000000-0006-0000-0100-00004F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80" authorId="0" shapeId="0" xr:uid="{00000000-0006-0000-0100-000050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0" authorId="0" shapeId="0" xr:uid="{00000000-0006-0000-0100-000051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81" authorId="0" shapeId="0" xr:uid="{00000000-0006-0000-0100-000052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1" authorId="0" shapeId="0" xr:uid="{00000000-0006-0000-0100-000053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82" authorId="0" shapeId="0" xr:uid="{00000000-0006-0000-0100-000054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2" authorId="0" shapeId="0" xr:uid="{00000000-0006-0000-0100-000055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83" authorId="0" shapeId="0" xr:uid="{00000000-0006-0000-0100-000056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3" authorId="0" shapeId="0" xr:uid="{00000000-0006-0000-0100-000057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84" authorId="0" shapeId="0" xr:uid="{00000000-0006-0000-0100-000058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4" authorId="0" shapeId="0" xr:uid="{00000000-0006-0000-0100-000059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85" authorId="0" shapeId="0" xr:uid="{00000000-0006-0000-0100-00005A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85" authorId="0" shapeId="0" xr:uid="{00000000-0006-0000-0100-00005B020000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92" authorId="0" shapeId="0" xr:uid="{827CBC7B-530A-4558-A29B-8DDF2DE091A4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92" authorId="0" shapeId="0" xr:uid="{349359B8-BCAA-4AEF-B35B-158E9C205812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93" authorId="0" shapeId="0" xr:uid="{D4831101-44FA-4E56-AF6A-E7E318CB24A4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93" authorId="0" shapeId="0" xr:uid="{FC4C5538-D490-4136-B6E0-A175E95FF61E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E194" authorId="0" shapeId="0" xr:uid="{E782D283-3932-480C-87F2-95830C40B4CC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  <comment ref="F194" authorId="0" shapeId="0" xr:uid="{F1EB2445-149D-4538-89CF-C3D18ABDC4B6}">
      <text>
        <r>
          <rPr>
            <b/>
            <sz val="9"/>
            <color indexed="81"/>
            <rFont val="Tahoma"/>
            <family val="2"/>
          </rPr>
          <t>Informa de si la despesa és directa o imputació de costos d'estructura (E) i si prové d'una empresa vinculada (V).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Falcon Panella, Josep Maria</author>
  </authors>
  <commentList>
    <comment ref="AC11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No cal fer el càlcul de la SS pels fulls de Realitats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D11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No cal fer el càlcul de la SS pels fulls de Realitats</t>
        </r>
      </text>
    </comment>
    <comment ref="AA13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 xml:space="preserve">Condicionem el càlcul a si la columna E té una "E" (Despeses Estructurals)
</t>
        </r>
      </text>
    </comment>
    <comment ref="AB13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 xml:space="preserve">Condicionem el càlcul a si la columna E té una "E" (Despeses Estructurals)
</t>
        </r>
      </text>
    </comment>
    <comment ref="AC13" authorId="0" shapeId="0" xr:uid="{00000000-0006-0000-0200-000009000000}">
      <text>
        <r>
          <rPr>
            <b/>
            <sz val="9"/>
            <color indexed="81"/>
            <rFont val="Tahoma"/>
            <family val="2"/>
          </rPr>
          <t xml:space="preserve">Condicionem el càlcul a si la columna E té una "E" (Despeses Estructurals)
</t>
        </r>
      </text>
    </comment>
    <comment ref="AD13" authorId="0" shapeId="0" xr:uid="{00000000-0006-0000-0200-00000A000000}">
      <text>
        <r>
          <rPr>
            <b/>
            <sz val="9"/>
            <color indexed="81"/>
            <rFont val="Tahoma"/>
            <family val="2"/>
          </rPr>
          <t xml:space="preserve">Condicionem el càlcul a si la columna E té una "E" (Despeses Estructurals)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14" authorId="0" shapeId="0" xr:uid="{00000000-0006-0000-0200-00000B000000}">
      <text>
        <r>
          <rPr>
            <b/>
            <sz val="9"/>
            <color indexed="81"/>
            <rFont val="Tahoma"/>
            <family val="2"/>
          </rPr>
          <t xml:space="preserve">Condicionem el càlcul a si la columna E té una "E" (Despeses Estructurals)
</t>
        </r>
      </text>
    </comment>
    <comment ref="AB14" authorId="0" shapeId="0" xr:uid="{00000000-0006-0000-0200-00000C000000}">
      <text>
        <r>
          <rPr>
            <b/>
            <sz val="9"/>
            <color indexed="81"/>
            <rFont val="Tahoma"/>
            <family val="2"/>
          </rPr>
          <t xml:space="preserve">Condicionem el càlcul a si la columna E té una "E" (Despeses Estructurals)
</t>
        </r>
      </text>
    </comment>
    <comment ref="AC14" authorId="0" shapeId="0" xr:uid="{00000000-0006-0000-0200-00000D000000}">
      <text>
        <r>
          <rPr>
            <b/>
            <sz val="9"/>
            <color indexed="81"/>
            <rFont val="Tahoma"/>
            <family val="2"/>
          </rPr>
          <t xml:space="preserve">Condicionem el càlcul a si la columna E té una "E" (Despeses Estructurals)
</t>
        </r>
      </text>
    </comment>
    <comment ref="AD14" authorId="0" shapeId="0" xr:uid="{00000000-0006-0000-0200-00000E000000}">
      <text>
        <r>
          <rPr>
            <b/>
            <sz val="9"/>
            <color indexed="81"/>
            <rFont val="Tahoma"/>
            <family val="2"/>
          </rPr>
          <t xml:space="preserve">Condicionem el càlcul a si la columna E té una "E" (Despeses Estructurals)
</t>
        </r>
      </text>
    </comment>
    <comment ref="AA17" authorId="0" shapeId="0" xr:uid="{00000000-0006-0000-0200-000012000000}">
      <text>
        <r>
          <rPr>
            <b/>
            <sz val="9"/>
            <color indexed="81"/>
            <rFont val="Tahoma"/>
            <family val="2"/>
          </rPr>
          <t xml:space="preserve">Condicionem el càlcul a si la columna E té una "E" (Despeses Estructurals)
</t>
        </r>
      </text>
    </comment>
    <comment ref="AB17" authorId="0" shapeId="0" xr:uid="{00000000-0006-0000-0200-000013000000}">
      <text>
        <r>
          <rPr>
            <b/>
            <sz val="9"/>
            <color indexed="81"/>
            <rFont val="Tahoma"/>
            <family val="2"/>
          </rPr>
          <t xml:space="preserve">Condicionem el càlcul a si la columna E té una "E" (Despeses Estructurals)
</t>
        </r>
      </text>
    </comment>
    <comment ref="AC17" authorId="0" shapeId="0" xr:uid="{00000000-0006-0000-0200-000014000000}">
      <text>
        <r>
          <rPr>
            <b/>
            <sz val="9"/>
            <color indexed="81"/>
            <rFont val="Tahoma"/>
            <family val="2"/>
          </rPr>
          <t xml:space="preserve">Condicionem el càlcul a si la columna E té una "E" (Despeses Estructurals)
</t>
        </r>
      </text>
    </comment>
    <comment ref="AD17" authorId="0" shapeId="0" xr:uid="{00000000-0006-0000-0200-000015000000}">
      <text>
        <r>
          <rPr>
            <b/>
            <sz val="9"/>
            <color indexed="81"/>
            <rFont val="Tahoma"/>
            <family val="2"/>
          </rPr>
          <t xml:space="preserve">Condicionem el càlcul a si la columna E té una "E" (Despeses Estructurals)
</t>
        </r>
      </text>
    </comment>
    <comment ref="C20" authorId="0" shapeId="0" xr:uid="{00000000-0006-0000-0200-00000F000000}">
      <text>
        <r>
          <rPr>
            <sz val="9"/>
            <color indexed="81"/>
            <rFont val="Tahoma"/>
            <family val="2"/>
          </rPr>
          <t>Import no pot superar el 3% del Cost de la producció</t>
        </r>
      </text>
    </comment>
    <comment ref="D20" authorId="0" shapeId="0" xr:uid="{00000000-0006-0000-0200-000010000000}">
      <text>
        <r>
          <rPr>
            <sz val="9"/>
            <color indexed="81"/>
            <rFont val="Tahoma"/>
            <family val="2"/>
          </rPr>
          <t>Import no pot superar el 3% del Cost de la producció</t>
        </r>
      </text>
    </comment>
    <comment ref="E20" authorId="0" shapeId="0" xr:uid="{00000000-0006-0000-0200-000011000000}">
      <text>
        <r>
          <rPr>
            <sz val="9"/>
            <color indexed="81"/>
            <rFont val="Tahoma"/>
            <family val="2"/>
          </rPr>
          <t>Import no pot superar el 3% del Cost de la producció</t>
        </r>
      </text>
    </comment>
    <comment ref="C21" authorId="0" shapeId="0" xr:uid="{00000000-0006-0000-0200-000016000000}">
      <text>
        <r>
          <rPr>
            <sz val="9"/>
            <color indexed="81"/>
            <rFont val="Tahoma"/>
            <family val="2"/>
          </rPr>
          <t>El Benefici Industrial no es calcula pel full d'Arrencada</t>
        </r>
      </text>
    </comment>
    <comment ref="AC25" authorId="0" shapeId="0" xr:uid="{00000000-0006-0000-0200-000017000000}">
      <text>
        <r>
          <rPr>
            <b/>
            <sz val="9"/>
            <color indexed="81"/>
            <rFont val="Tahoma"/>
            <family val="2"/>
          </rPr>
          <t>La fórmula es diferent per necessitats de programació</t>
        </r>
      </text>
    </comment>
    <comment ref="AD25" authorId="0" shapeId="0" xr:uid="{00000000-0006-0000-0200-000018000000}">
      <text>
        <r>
          <rPr>
            <b/>
            <sz val="9"/>
            <color indexed="81"/>
            <rFont val="Tahoma"/>
            <family val="2"/>
          </rPr>
          <t>La fórmula es diferent per necessitats de programació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30" authorId="0" shapeId="0" xr:uid="{00000000-0006-0000-0200-000019000000}">
      <text>
        <r>
          <rPr>
            <b/>
            <sz val="9"/>
            <color indexed="81"/>
            <rFont val="Tahoma"/>
            <family val="2"/>
          </rPr>
          <t>En els fulls d'Arrencada no existeix el Benefici Industrial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C30" authorId="0" shapeId="0" xr:uid="{00000000-0006-0000-0200-00001A000000}">
      <text>
        <r>
          <rPr>
            <b/>
            <sz val="9"/>
            <color indexed="81"/>
            <rFont val="Tahoma"/>
            <family val="2"/>
          </rPr>
          <t>En els fulls d'Arrencada no existeix el Benefici Industrial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Ribas Clarà, Joaquim</author>
  </authors>
  <commentList>
    <comment ref="F13" authorId="0" shapeId="0" xr:uid="{729DD256-55B8-406F-AC64-47D3F7E571E7}">
      <text>
        <r>
          <rPr>
            <b/>
            <sz val="9"/>
            <color indexed="81"/>
            <rFont val="Tahoma"/>
            <charset val="1"/>
          </rPr>
          <t>Escollir una opció del deslegable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<sst xmlns="http://schemas.openxmlformats.org/spreadsheetml/2006/main" count="686" uniqueCount="352">
  <si>
    <t>VIDEOJOCS (PRESSUPOST)</t>
  </si>
  <si>
    <t>Capítols de despesa</t>
  </si>
  <si>
    <t>Nom / Concepte</t>
  </si>
  <si>
    <t>Tipologia</t>
  </si>
  <si>
    <t>Quantitat</t>
  </si>
  <si>
    <t>NOTES EXPLICATIVES</t>
  </si>
  <si>
    <t>Unitats</t>
  </si>
  <si>
    <t>L-TF L-TT A</t>
  </si>
  <si>
    <t>Cost unitari</t>
  </si>
  <si>
    <t>Cost total</t>
  </si>
  <si>
    <t>Temp. Ant.</t>
  </si>
  <si>
    <t>S.S.</t>
  </si>
  <si>
    <t>E</t>
  </si>
  <si>
    <t>V</t>
  </si>
  <si>
    <t>valor numèric</t>
  </si>
  <si>
    <t>Nº</t>
  </si>
  <si>
    <t>Tipus</t>
  </si>
  <si>
    <t>Cost</t>
  </si>
  <si>
    <t>Total</t>
  </si>
  <si>
    <t>x Cap.</t>
  </si>
  <si>
    <t>PRESSUPOST</t>
  </si>
  <si>
    <t>LIQUIDACIÓ</t>
  </si>
  <si>
    <t>%</t>
  </si>
  <si>
    <t>CAPÍTOL 01.- Pre-project i Game Design (GDD)</t>
  </si>
  <si>
    <t>Núm. Compte</t>
  </si>
  <si>
    <t xml:space="preserve"> </t>
  </si>
  <si>
    <t>01.01</t>
  </si>
  <si>
    <t>Benchmarking</t>
  </si>
  <si>
    <t>01.02</t>
  </si>
  <si>
    <t>Concepts/Storyboard</t>
  </si>
  <si>
    <t>01.03</t>
  </si>
  <si>
    <t>Game Design Document</t>
  </si>
  <si>
    <t>01.04</t>
  </si>
  <si>
    <t>Guió Literari</t>
  </si>
  <si>
    <t>01.05</t>
  </si>
  <si>
    <t>Diàlegs</t>
  </si>
  <si>
    <t>01.06</t>
  </si>
  <si>
    <t>Traduccions</t>
  </si>
  <si>
    <t>01.07</t>
  </si>
  <si>
    <t>Level Design</t>
  </si>
  <si>
    <t>01.08</t>
  </si>
  <si>
    <t>01.09</t>
  </si>
  <si>
    <t>01.10</t>
  </si>
  <si>
    <t xml:space="preserve">TOTAL </t>
  </si>
  <si>
    <t>CAPÍTOL 02.- Art</t>
  </si>
  <si>
    <t>02.01</t>
  </si>
  <si>
    <t>Brandbook (Biblia artística i logotip)</t>
  </si>
  <si>
    <t>02.02</t>
  </si>
  <si>
    <t>Entorn General (Overview)</t>
  </si>
  <si>
    <t>02.03</t>
  </si>
  <si>
    <t>Escenaris</t>
  </si>
  <si>
    <t>02.04</t>
  </si>
  <si>
    <t>Objectes, vehicles, ítems</t>
  </si>
  <si>
    <t>02.05</t>
  </si>
  <si>
    <t>Personatges</t>
  </si>
  <si>
    <t>02.06</t>
  </si>
  <si>
    <t>Elements d'interfície</t>
  </si>
  <si>
    <t>02.07</t>
  </si>
  <si>
    <t>Pantalles de transició</t>
  </si>
  <si>
    <t>02.08</t>
  </si>
  <si>
    <t>Animacions</t>
  </si>
  <si>
    <t>02.09</t>
  </si>
  <si>
    <t>Adaptació a videoconsoles i formats (De 1 a X)</t>
  </si>
  <si>
    <t>02.10</t>
  </si>
  <si>
    <t>02.11</t>
  </si>
  <si>
    <t>02.12</t>
  </si>
  <si>
    <t>CAPÍTOL 03.- Desenvolupament</t>
  </si>
  <si>
    <t>03.01</t>
  </si>
  <si>
    <t>Gameplay bàsic</t>
  </si>
  <si>
    <t>03.02</t>
  </si>
  <si>
    <t>Integració de llibreries</t>
  </si>
  <si>
    <t>03.03</t>
  </si>
  <si>
    <t>Prototip/Vertical Slice</t>
  </si>
  <si>
    <t>03.04</t>
  </si>
  <si>
    <t>Implementació de nivells (De 1 a X)</t>
  </si>
  <si>
    <t>03.05</t>
  </si>
  <si>
    <t>Gameplay Avançat</t>
  </si>
  <si>
    <t>03.06</t>
  </si>
  <si>
    <t>Correcció de bugs</t>
  </si>
  <si>
    <t>03.07</t>
  </si>
  <si>
    <t>Adaptació a videocònsoles (De 1 a X)</t>
  </si>
  <si>
    <t>03.08</t>
  </si>
  <si>
    <t>03.09</t>
  </si>
  <si>
    <t>03.10</t>
  </si>
  <si>
    <t>CAPÍTOL 04.-Video, Àudio i Doblatge</t>
  </si>
  <si>
    <t>04.01.</t>
  </si>
  <si>
    <t>Video</t>
  </si>
  <si>
    <t>04.01.01.</t>
  </si>
  <si>
    <t>04.01.02.</t>
  </si>
  <si>
    <t>Escenes cinemàtiques</t>
  </si>
  <si>
    <t>04.01.03.</t>
  </si>
  <si>
    <t>04.01.04.</t>
  </si>
  <si>
    <t>04.01.05.</t>
  </si>
  <si>
    <t>04.02.</t>
  </si>
  <si>
    <t>Àudio</t>
  </si>
  <si>
    <t>04.02.01.</t>
  </si>
  <si>
    <t>Banda sonora</t>
  </si>
  <si>
    <t>04.02.02.</t>
  </si>
  <si>
    <t>Efectes d'àudio</t>
  </si>
  <si>
    <t>04.02.03</t>
  </si>
  <si>
    <t>Música Original</t>
  </si>
  <si>
    <t>04.02.04</t>
  </si>
  <si>
    <t>Música de llibreria</t>
  </si>
  <si>
    <t>04.02.05</t>
  </si>
  <si>
    <t>Arranjaments</t>
  </si>
  <si>
    <t>04.02.06</t>
  </si>
  <si>
    <t>04.02.07</t>
  </si>
  <si>
    <t>04.02.08</t>
  </si>
  <si>
    <t>04.03.</t>
  </si>
  <si>
    <t>Doblatge</t>
  </si>
  <si>
    <t>04.03.01.</t>
  </si>
  <si>
    <t>Director/a doblatge</t>
  </si>
  <si>
    <t>04.03.02.</t>
  </si>
  <si>
    <t>Doblador/a per</t>
  </si>
  <si>
    <t>04.03.03.</t>
  </si>
  <si>
    <t>04.03.04.</t>
  </si>
  <si>
    <t>04.03.05.</t>
  </si>
  <si>
    <t>Altres locucions en X idiomes</t>
  </si>
  <si>
    <t>04.03.06.</t>
  </si>
  <si>
    <t>04.03.07.</t>
  </si>
  <si>
    <t>CAPÍTOL 05.-Porting</t>
  </si>
  <si>
    <t>05.01</t>
  </si>
  <si>
    <t>Adaptació a videoconsoles (1 a X)</t>
  </si>
  <si>
    <t>05.02</t>
  </si>
  <si>
    <t>Publicació en els diversos markets (1 a X)</t>
  </si>
  <si>
    <t>05.03</t>
  </si>
  <si>
    <t>05.04</t>
  </si>
  <si>
    <t>05.05</t>
  </si>
  <si>
    <t>CAPÍTOL 06.- Q&amp;A/testing</t>
  </si>
  <si>
    <t>06.01</t>
  </si>
  <si>
    <t>Testing Videojocs</t>
  </si>
  <si>
    <t>06.02</t>
  </si>
  <si>
    <t>Q/A Assessorament Qualitat</t>
  </si>
  <si>
    <t>06.03</t>
  </si>
  <si>
    <t>06.04</t>
  </si>
  <si>
    <t>CAPÍTOL 07.- Backoffice</t>
  </si>
  <si>
    <t>07.01</t>
  </si>
  <si>
    <t>Servidor</t>
  </si>
  <si>
    <t>07.02</t>
  </si>
  <si>
    <t>Base de dades</t>
  </si>
  <si>
    <t>07.03</t>
  </si>
  <si>
    <t>Desenvolupament backoffice</t>
  </si>
  <si>
    <t>07.04</t>
  </si>
  <si>
    <t>07.05</t>
  </si>
  <si>
    <t>CAPÍTOL 08.- Publishing</t>
  </si>
  <si>
    <t>08.01</t>
  </si>
  <si>
    <t>Materials</t>
  </si>
  <si>
    <t>08.02</t>
  </si>
  <si>
    <t>Gestions</t>
  </si>
  <si>
    <t>08.03</t>
  </si>
  <si>
    <t>08.04</t>
  </si>
  <si>
    <t>CAPÍTOL 09.- Manteniment</t>
  </si>
  <si>
    <t>09.01</t>
  </si>
  <si>
    <t>Correccions d'errors</t>
  </si>
  <si>
    <t>09.02</t>
  </si>
  <si>
    <t>Adaptacions a nous requisits tècnics</t>
  </si>
  <si>
    <t>09.03</t>
  </si>
  <si>
    <t>09.04</t>
  </si>
  <si>
    <t>CAPÍTOL 10.- Equip (Personal)</t>
  </si>
  <si>
    <t>10.01</t>
  </si>
  <si>
    <t>Direcció i Coordinació del projecte</t>
  </si>
  <si>
    <t>10.02</t>
  </si>
  <si>
    <t>Producció</t>
  </si>
  <si>
    <t>10.03</t>
  </si>
  <si>
    <t>Monetització (Monetitation Chief)</t>
  </si>
  <si>
    <t>10.04</t>
  </si>
  <si>
    <t>Direcció i coordinació d'art</t>
  </si>
  <si>
    <t>10.05</t>
  </si>
  <si>
    <t>Direcció i coordinació development</t>
  </si>
  <si>
    <t>10.06</t>
  </si>
  <si>
    <t>Game Designers</t>
  </si>
  <si>
    <t>10.07</t>
  </si>
  <si>
    <t>Level Designers</t>
  </si>
  <si>
    <t>10.08</t>
  </si>
  <si>
    <t>Guinistes</t>
  </si>
  <si>
    <t>10.09</t>
  </si>
  <si>
    <t>Grafistes 2D</t>
  </si>
  <si>
    <t>10.10</t>
  </si>
  <si>
    <t>Gafistes 3D</t>
  </si>
  <si>
    <t>10.11</t>
  </si>
  <si>
    <t>Animadors 2D</t>
  </si>
  <si>
    <t>10.12</t>
  </si>
  <si>
    <t>Animadors 3D</t>
  </si>
  <si>
    <t>10.13</t>
  </si>
  <si>
    <t>Programadors 2D</t>
  </si>
  <si>
    <t>10.14</t>
  </si>
  <si>
    <t>Programadors 3D</t>
  </si>
  <si>
    <t>10.15</t>
  </si>
  <si>
    <t>Programador especialitzat (Físiques, xarxes,etc..)</t>
  </si>
  <si>
    <t>10.16</t>
  </si>
  <si>
    <t>Comunications Manager i PR</t>
  </si>
  <si>
    <t>10.17</t>
  </si>
  <si>
    <t>Tècnic de so</t>
  </si>
  <si>
    <t>10.18</t>
  </si>
  <si>
    <t>Muntador Musical</t>
  </si>
  <si>
    <t>10.19</t>
  </si>
  <si>
    <t>10.20</t>
  </si>
  <si>
    <t>10.21</t>
  </si>
  <si>
    <t>CAPÍTOL 11.- Assegurances</t>
  </si>
  <si>
    <t>11.01</t>
  </si>
  <si>
    <t xml:space="preserve">Assegurança de responsabilitat civil </t>
  </si>
  <si>
    <t>11.02</t>
  </si>
  <si>
    <t>Altres assegurances</t>
  </si>
  <si>
    <t>11.03</t>
  </si>
  <si>
    <t>11.04</t>
  </si>
  <si>
    <t>CAPÍTOL 12.- Despeses generals</t>
  </si>
  <si>
    <t>12.01</t>
  </si>
  <si>
    <t xml:space="preserve">Lloguer d'oficina </t>
  </si>
  <si>
    <t>12.02</t>
  </si>
  <si>
    <t xml:space="preserve">Missatgeria </t>
  </si>
  <si>
    <t>12.03</t>
  </si>
  <si>
    <t xml:space="preserve">Correu i telègrafs  </t>
  </si>
  <si>
    <t>12.04</t>
  </si>
  <si>
    <t xml:space="preserve">Telèfons </t>
  </si>
  <si>
    <t>12.05</t>
  </si>
  <si>
    <t xml:space="preserve">Llum, aigua, neteja </t>
  </si>
  <si>
    <t>12.06</t>
  </si>
  <si>
    <t xml:space="preserve">Material d' oficina </t>
  </si>
  <si>
    <t>12.07</t>
  </si>
  <si>
    <t>Discs durs</t>
  </si>
  <si>
    <t>12.08</t>
  </si>
  <si>
    <t>Gestoria</t>
  </si>
  <si>
    <t>12.09</t>
  </si>
  <si>
    <t xml:space="preserve">Fotocòpies </t>
  </si>
  <si>
    <t>12.10</t>
  </si>
  <si>
    <t xml:space="preserve">Despeses financeres </t>
  </si>
  <si>
    <t>12.11</t>
  </si>
  <si>
    <t>Imprevistos</t>
  </si>
  <si>
    <t>12.12</t>
  </si>
  <si>
    <t>Despeses especials</t>
  </si>
  <si>
    <t>12.13</t>
  </si>
  <si>
    <t>12.14</t>
  </si>
  <si>
    <t>12.15</t>
  </si>
  <si>
    <t>12.16</t>
  </si>
  <si>
    <t>CAPÍTOL 13.- Altres necessitats projecte</t>
  </si>
  <si>
    <t>13.01</t>
  </si>
  <si>
    <t>13.02</t>
  </si>
  <si>
    <t>13.03</t>
  </si>
  <si>
    <t>CAPÍTOL 13.- Altres Necessitats projecte</t>
  </si>
  <si>
    <t>COST TOTAL ABANS BENEFICI INDUSTRIAL</t>
  </si>
  <si>
    <t>RESUM PRESSUPOST</t>
  </si>
  <si>
    <t>PRES. ARRENCADA</t>
  </si>
  <si>
    <t>PRES. PRODUCCIÓ</t>
  </si>
  <si>
    <t>TOTALS</t>
  </si>
  <si>
    <t>COST / CAPÍTOL</t>
  </si>
  <si>
    <t xml:space="preserve">OBSERVACIONS </t>
  </si>
  <si>
    <t>Valors de llista L-TF / L-TT / A</t>
  </si>
  <si>
    <t>L-TF</t>
  </si>
  <si>
    <t>L-TT</t>
  </si>
  <si>
    <t>A</t>
  </si>
  <si>
    <t>Pressupost Arrencada TV</t>
  </si>
  <si>
    <t>Pressupost Producció TV</t>
  </si>
  <si>
    <t>Cost total SS</t>
  </si>
  <si>
    <t>COST DE LA PRODUCCIÓ .........................</t>
  </si>
  <si>
    <t>Subtotal</t>
  </si>
  <si>
    <t>Despeses d'estructura + Imprevistos  (màx 3 %) ..............</t>
  </si>
  <si>
    <t xml:space="preserve"> Límit màxim conjunt: 13% o 11% del subtotal</t>
  </si>
  <si>
    <t>Despeses financeres</t>
  </si>
  <si>
    <t>COST TOTAL PRODUCCIÓ ....................</t>
  </si>
  <si>
    <t>Total despeses d'estructura i imprevistos</t>
  </si>
  <si>
    <t>Cost total abans del benefici industrial</t>
  </si>
  <si>
    <t>Despeses d'estructura i imprevistos</t>
  </si>
  <si>
    <t>Benefici industrial</t>
  </si>
  <si>
    <t>Total Despeses estructura i Benefici industrial</t>
  </si>
  <si>
    <t>Calculs SS</t>
  </si>
  <si>
    <t xml:space="preserve">Import </t>
  </si>
  <si>
    <t>Percentage</t>
  </si>
  <si>
    <t>Tope</t>
  </si>
  <si>
    <t>Logo Programa</t>
  </si>
  <si>
    <t>Logo Empresa Desenvolupadora</t>
  </si>
  <si>
    <t>TITOL PROPOSAT VIDEOJOC</t>
  </si>
  <si>
    <t>Dades Empresa Desenvolupadora</t>
  </si>
  <si>
    <t>DIRECCIÓ DEL PROJECTE</t>
  </si>
  <si>
    <t>PRESSUPOST ARRENCADA</t>
  </si>
  <si>
    <t>TIPOLOGIA</t>
  </si>
  <si>
    <t>PRESSUPOST 
PRODUCCIÓ</t>
  </si>
  <si>
    <t>TOTAL PRESSUPOST</t>
  </si>
  <si>
    <t>% BENEFICI INDUSTRIAL TV</t>
  </si>
  <si>
    <t>IMPORT BENEFICI INDUSTRIAL</t>
  </si>
  <si>
    <t>INGRESSOS</t>
  </si>
  <si>
    <t>IMPORT A LIQUIDAR</t>
  </si>
  <si>
    <t>Data presentació projecte:</t>
  </si>
  <si>
    <t>Data aprovació/rebuig:</t>
  </si>
  <si>
    <t>Altres</t>
  </si>
  <si>
    <t>Realitats Producció TV (Arrencada)</t>
  </si>
  <si>
    <t>Pressupostat</t>
  </si>
  <si>
    <t>Realitat</t>
  </si>
  <si>
    <t>Diferència</t>
  </si>
  <si>
    <t>Notes i instruccions per emplenar aquest document</t>
  </si>
  <si>
    <r>
      <rPr>
        <b/>
        <i/>
        <sz val="11"/>
        <color indexed="18"/>
        <rFont val="Arial"/>
        <family val="2"/>
      </rPr>
      <t>Tipologia</t>
    </r>
    <r>
      <rPr>
        <b/>
        <sz val="9"/>
        <color indexed="18"/>
        <rFont val="Arial"/>
        <family val="2"/>
      </rPr>
      <t>: Complimentant aquestes columnes s'informa de si la despesa és directa o imputació de costos d'estructura (E) i si prové d'una</t>
    </r>
  </si>
  <si>
    <t>empresa vinculada (V).</t>
  </si>
  <si>
    <r>
      <rPr>
        <b/>
        <i/>
        <sz val="11"/>
        <color indexed="18"/>
        <rFont val="Arial"/>
        <family val="2"/>
      </rPr>
      <t>Quantitat</t>
    </r>
    <r>
      <rPr>
        <b/>
        <sz val="9"/>
        <color indexed="18"/>
        <rFont val="Arial"/>
        <family val="2"/>
      </rPr>
      <t>: Nombre de professionals d'una categoria (si no es detallen un a un) o nombre d'elements, mitjans o serveis pressupostats.</t>
    </r>
  </si>
  <si>
    <r>
      <rPr>
        <b/>
        <i/>
        <sz val="11"/>
        <color indexed="18"/>
        <rFont val="Arial"/>
        <family val="2"/>
      </rPr>
      <t>Notes explicatives</t>
    </r>
    <r>
      <rPr>
        <b/>
        <sz val="9"/>
        <color indexed="18"/>
        <rFont val="Arial"/>
        <family val="2"/>
      </rPr>
      <t>: Resenya aclaridora relativa al capítol en qüestió.</t>
    </r>
  </si>
  <si>
    <r>
      <rPr>
        <b/>
        <i/>
        <sz val="11"/>
        <color indexed="18"/>
        <rFont val="Arial"/>
        <family val="2"/>
      </rPr>
      <t>Nº</t>
    </r>
    <r>
      <rPr>
        <b/>
        <sz val="9"/>
        <color indexed="18"/>
        <rFont val="Arial"/>
        <family val="2"/>
      </rPr>
      <t>: Nombre d'unitats de mesura dins el perìode contractual de la producció.</t>
    </r>
  </si>
  <si>
    <r>
      <rPr>
        <b/>
        <i/>
        <sz val="11"/>
        <color indexed="18"/>
        <rFont val="Arial"/>
        <family val="2"/>
      </rPr>
      <t>Tipus</t>
    </r>
    <r>
      <rPr>
        <b/>
        <sz val="9"/>
        <color indexed="18"/>
        <rFont val="Arial"/>
        <family val="2"/>
      </rPr>
      <t xml:space="preserve">: Unitat de mesura que s'utilitza per a la valoració del cost (mes, setmana, capítol, convocatòria,...) - </t>
    </r>
    <r>
      <rPr>
        <b/>
        <sz val="9"/>
        <color rgb="FFFF0000"/>
        <rFont val="Arial"/>
        <family val="2"/>
      </rPr>
      <t xml:space="preserve">columna amb un desplegable dels </t>
    </r>
  </si>
  <si>
    <t>diferents tipus d'unitats de mesura, pel personal laboral es recomana utilitzar la unitat temporal del mes i mai superior a aquest.</t>
  </si>
  <si>
    <r>
      <rPr>
        <b/>
        <i/>
        <sz val="11"/>
        <color indexed="18"/>
        <rFont val="Arial"/>
        <family val="2"/>
      </rPr>
      <t>L-TF / L-TT / A</t>
    </r>
    <r>
      <rPr>
        <b/>
        <sz val="9"/>
        <color indexed="18"/>
        <rFont val="Arial"/>
        <family val="2"/>
      </rPr>
      <t>: en cas de personal L indica laboral fix (TF) o temporal (TT) i, per tant, nòmina i A autònom.</t>
    </r>
  </si>
  <si>
    <t xml:space="preserve">La L activa la fòrmula de cost de la columna SS. El personal laboral, tant si és artístic com de programa o tècnic, </t>
  </si>
  <si>
    <t xml:space="preserve">s'ha de relacionar individualment a no ser que coincideixi la remuneració de persones d'una </t>
  </si>
  <si>
    <t>mateixa categoria o col·lectiu.</t>
  </si>
  <si>
    <r>
      <rPr>
        <b/>
        <i/>
        <sz val="11"/>
        <color indexed="18"/>
        <rFont val="Arial"/>
        <family val="2"/>
      </rPr>
      <t>Cost brut</t>
    </r>
    <r>
      <rPr>
        <b/>
        <sz val="9"/>
        <color indexed="18"/>
        <rFont val="Arial"/>
        <family val="2"/>
      </rPr>
      <t>: Cost unitari total de la unitat  de mesura (si és nòmina, sou brut mensual, setmanal...)</t>
    </r>
  </si>
  <si>
    <r>
      <rPr>
        <b/>
        <i/>
        <sz val="11"/>
        <color indexed="18"/>
        <rFont val="Arial"/>
        <family val="2"/>
      </rPr>
      <t>S.S.</t>
    </r>
    <r>
      <rPr>
        <b/>
        <sz val="9"/>
        <color indexed="18"/>
        <rFont val="Arial"/>
        <family val="2"/>
      </rPr>
      <t xml:space="preserve">: Seguretat Social a càrrec de l'empresa - </t>
    </r>
    <r>
      <rPr>
        <b/>
        <sz val="9"/>
        <color rgb="FFFF0000"/>
        <rFont val="Arial"/>
        <family val="2"/>
      </rPr>
      <t>columna amb fòrmula de càlcul automàtic que s'activa amb la L de la columna L/A</t>
    </r>
  </si>
  <si>
    <r>
      <rPr>
        <b/>
        <i/>
        <sz val="11"/>
        <color indexed="18"/>
        <rFont val="Arial"/>
        <family val="2"/>
      </rPr>
      <t>Cost Unitari</t>
    </r>
    <r>
      <rPr>
        <b/>
        <sz val="9"/>
        <color indexed="18"/>
        <rFont val="Arial"/>
        <family val="2"/>
      </rPr>
      <t>: cost de cada unitat de la columna Quantitat.</t>
    </r>
  </si>
  <si>
    <r>
      <rPr>
        <b/>
        <i/>
        <sz val="11"/>
        <color indexed="18"/>
        <rFont val="Arial"/>
        <family val="2"/>
      </rPr>
      <t>Cost Total</t>
    </r>
    <r>
      <rPr>
        <b/>
        <sz val="9"/>
        <color indexed="18"/>
        <rFont val="Arial"/>
        <family val="2"/>
      </rPr>
      <t>:  Quantitat x Cost Unitari. Cost total d'aquest concepte de despesa en la producció.</t>
    </r>
  </si>
  <si>
    <r>
      <rPr>
        <b/>
        <i/>
        <sz val="11"/>
        <color indexed="18"/>
        <rFont val="Arial"/>
        <family val="2"/>
      </rPr>
      <t>Cost x Cap.</t>
    </r>
    <r>
      <rPr>
        <b/>
        <sz val="9"/>
        <color indexed="18"/>
        <rFont val="Arial"/>
        <family val="2"/>
      </rPr>
      <t>: Cost Total / nº capítols.</t>
    </r>
  </si>
  <si>
    <r>
      <rPr>
        <b/>
        <i/>
        <sz val="11"/>
        <color indexed="18"/>
        <rFont val="Arial"/>
        <family val="2"/>
      </rPr>
      <t>Temp. Ant.</t>
    </r>
    <r>
      <rPr>
        <b/>
        <sz val="9"/>
        <color indexed="18"/>
        <rFont val="Arial"/>
        <family val="2"/>
      </rPr>
      <t>: Dades relatives al pressupost i a la liquidació de costos de l'anterior temporada si correspon.</t>
    </r>
  </si>
  <si>
    <r>
      <t xml:space="preserve">Cada </t>
    </r>
    <r>
      <rPr>
        <b/>
        <i/>
        <sz val="11"/>
        <color indexed="18"/>
        <rFont val="Arial"/>
        <family val="2"/>
      </rPr>
      <t>Núm. Compte</t>
    </r>
    <r>
      <rPr>
        <b/>
        <sz val="9"/>
        <color indexed="18"/>
        <rFont val="Arial"/>
        <family val="2"/>
      </rPr>
      <t xml:space="preserve"> disposa de files en blanc per si cal afegir conceptes no recollits en els camps anteriors. Si manquesin files es </t>
    </r>
  </si>
  <si>
    <t>recomana agrupar conceptes homogènis en una mateixa fila donant la màxima informació a la casella de Notes Explicatives.</t>
  </si>
  <si>
    <t>Impressió Fulls de Pressupostos</t>
  </si>
  <si>
    <t>Impressió Fulls de Realitats</t>
  </si>
  <si>
    <t>Fulls</t>
  </si>
  <si>
    <t>Capítol 1</t>
  </si>
  <si>
    <t>Capítol 2</t>
  </si>
  <si>
    <t>2,3 i 4</t>
  </si>
  <si>
    <t>2 i 3</t>
  </si>
  <si>
    <t>Capítol 3</t>
  </si>
  <si>
    <t>5 i 6</t>
  </si>
  <si>
    <t>Capítol 4</t>
  </si>
  <si>
    <t>7 i  8</t>
  </si>
  <si>
    <t>Capítol 5</t>
  </si>
  <si>
    <t>Capítol 6</t>
  </si>
  <si>
    <t>Capítol 7</t>
  </si>
  <si>
    <t>Capítol 8</t>
  </si>
  <si>
    <t>Capítol 9</t>
  </si>
  <si>
    <t>Capítol 10</t>
  </si>
  <si>
    <t>VALIDACIONS</t>
  </si>
  <si>
    <t>TELEVISIÓ</t>
  </si>
  <si>
    <t>ARRENCADA</t>
  </si>
  <si>
    <t xml:space="preserve"> PRODUCCIÓ</t>
  </si>
  <si>
    <t>Intr.</t>
  </si>
  <si>
    <t>Valid.</t>
  </si>
  <si>
    <t>Difer.</t>
  </si>
  <si>
    <t>Despeses d'estructura CAPITOL 12 (en el de la tele era el 10)</t>
  </si>
  <si>
    <t>Total estructura, imprevistos i despes financers/especials a restar al full Resum Capítol 12</t>
  </si>
  <si>
    <t xml:space="preserve">3% Cost total abans del benefici industrial </t>
  </si>
  <si>
    <t>Culturals/divulgatius</t>
  </si>
  <si>
    <t>Infantils</t>
  </si>
  <si>
    <t>Aventura</t>
  </si>
  <si>
    <t>Casual/Arcade</t>
  </si>
  <si>
    <t>Entreteniment</t>
  </si>
  <si>
    <t>Esports</t>
  </si>
  <si>
    <t>Documental Interactiu</t>
  </si>
  <si>
    <t>Musicals</t>
  </si>
  <si>
    <t xml:space="preserve">Quota solidaritat </t>
  </si>
  <si>
    <t>Des de</t>
  </si>
  <si>
    <t>fins</t>
  </si>
  <si>
    <t>% Empresa</t>
  </si>
  <si>
    <t>Tram 1</t>
  </si>
  <si>
    <t>Tram 2</t>
  </si>
  <si>
    <t>Tram 3</t>
  </si>
  <si>
    <t>Actualització a: 03/03/2026</t>
  </si>
  <si>
    <t>QUANTITAT VIDEOJOCS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</si>
</sst>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0;\-#,##0;\-"/>
    <numFmt numFmtId="165" formatCode="#,##0_ ;[Red]\-#,##0\ "/>
    <numFmt numFmtId="166" formatCode="0.0%"/>
    <numFmt numFmtId="167" formatCode="0.00_ ;[Red]\-0.00\ "/>
    <numFmt numFmtId="168" formatCode="dd/mm/yyyy;@"/>
  </numFmts>
  <fonts count="78" x14ac:knownFonts="1">
    <font>
      <sz val="11"/>
      <color theme="1"/>
      <name val="Calibri"/>
      <family val="2"/>
      <scheme val="minor"/>
    </font>
    <font>
      <sz val="9"/>
      <color indexed="18"/>
      <name val="Arial"/>
      <family val="2"/>
    </font>
    <font>
      <b/>
      <sz val="9"/>
      <color indexed="18"/>
      <name val="Arial"/>
      <family val="2"/>
    </font>
    <font>
      <b/>
      <i/>
      <sz val="9"/>
      <color indexed="18"/>
      <name val="Arial"/>
      <family val="2"/>
    </font>
    <font>
      <b/>
      <sz val="7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1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color indexed="18"/>
      <name val="Arial"/>
      <family val="2"/>
    </font>
    <font>
      <b/>
      <sz val="16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9"/>
      <color theme="5" tint="-0.249977111117893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22"/>
      <color rgb="FF000099"/>
      <name val="Calibri"/>
      <family val="2"/>
      <scheme val="minor"/>
    </font>
    <font>
      <b/>
      <sz val="9"/>
      <color rgb="FFFF0000"/>
      <name val="Arial"/>
      <family val="2"/>
    </font>
    <font>
      <b/>
      <sz val="14"/>
      <color indexed="18"/>
      <name val="Arial"/>
      <family val="2"/>
    </font>
    <font>
      <b/>
      <sz val="13"/>
      <color indexed="18"/>
      <name val="Arial"/>
      <family val="2"/>
    </font>
    <font>
      <sz val="11"/>
      <color theme="0"/>
      <name val="Calibri"/>
      <family val="2"/>
      <scheme val="minor"/>
    </font>
    <font>
      <sz val="14"/>
      <color indexed="21"/>
      <name val="Verdana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6"/>
      <color indexed="9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b/>
      <i/>
      <sz val="14"/>
      <color indexed="12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4"/>
      <color indexed="56"/>
      <name val="Arial"/>
      <family val="2"/>
    </font>
    <font>
      <b/>
      <u val="singleAccounting"/>
      <sz val="18"/>
      <name val="Arial"/>
      <family val="2"/>
    </font>
    <font>
      <b/>
      <sz val="10"/>
      <name val="Arial"/>
      <family val="2"/>
    </font>
    <font>
      <b/>
      <sz val="11"/>
      <color indexed="56"/>
      <name val="Arial"/>
      <family val="2"/>
    </font>
    <font>
      <b/>
      <i/>
      <u/>
      <sz val="22"/>
      <name val="Arial"/>
      <family val="2"/>
    </font>
    <font>
      <b/>
      <sz val="20"/>
      <color indexed="8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sz val="11"/>
      <name val="Calibri"/>
      <family val="2"/>
      <scheme val="minor"/>
    </font>
    <font>
      <b/>
      <sz val="11"/>
      <color indexed="18"/>
      <name val="Arial"/>
      <family val="2"/>
    </font>
    <font>
      <b/>
      <i/>
      <u/>
      <sz val="14"/>
      <color indexed="18"/>
      <name val="Arial"/>
      <family val="2"/>
    </font>
    <font>
      <b/>
      <i/>
      <sz val="14"/>
      <color indexed="18"/>
      <name val="Arial"/>
      <family val="2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8"/>
      <name val="Arial"/>
      <family val="2"/>
    </font>
    <font>
      <b/>
      <sz val="16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4"/>
      <name val="Arial"/>
      <family val="2"/>
    </font>
    <font>
      <b/>
      <sz val="11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sz val="11"/>
      <color indexed="18"/>
      <name val="Arial"/>
      <family val="2"/>
    </font>
    <font>
      <b/>
      <sz val="9"/>
      <color indexed="81"/>
      <name val="Tahoma"/>
      <family val="2"/>
    </font>
    <font>
      <b/>
      <i/>
      <sz val="14"/>
      <color rgb="FFFF0000"/>
      <name val="Arial"/>
      <family val="2"/>
    </font>
    <font>
      <b/>
      <sz val="10"/>
      <color theme="5" tint="-0.249977111117893"/>
      <name val="Calibri"/>
      <family val="2"/>
      <scheme val="minor"/>
    </font>
    <font>
      <b/>
      <i/>
      <sz val="14"/>
      <color rgb="FF1F916E"/>
      <name val="Arial"/>
      <family val="2"/>
    </font>
    <font>
      <sz val="10"/>
      <color rgb="FFFF0000"/>
      <name val="Arial"/>
      <family val="2"/>
    </font>
    <font>
      <b/>
      <sz val="14"/>
      <color rgb="FF000099"/>
      <name val="Arial"/>
      <family val="2"/>
    </font>
    <font>
      <b/>
      <sz val="9"/>
      <color rgb="FF000099"/>
      <name val="Arial"/>
      <family val="2"/>
    </font>
    <font>
      <b/>
      <sz val="12"/>
      <color rgb="FF000099"/>
      <name val="Arial"/>
      <family val="2"/>
    </font>
    <font>
      <sz val="9"/>
      <color rgb="FF000099"/>
      <name val="Arial"/>
      <family val="2"/>
    </font>
    <font>
      <sz val="11"/>
      <color rgb="FF000099"/>
      <name val="Calibri"/>
      <family val="2"/>
      <scheme val="minor"/>
    </font>
    <font>
      <b/>
      <sz val="11"/>
      <color rgb="FF000099"/>
      <name val="Calibri"/>
      <family val="2"/>
      <scheme val="minor"/>
    </font>
    <font>
      <sz val="11"/>
      <color rgb="FF000099"/>
      <name val="Arial"/>
      <family val="2"/>
    </font>
    <font>
      <sz val="8"/>
      <color theme="5" tint="-0.249977111117893"/>
      <name val="Calibri"/>
      <family val="2"/>
      <scheme val="minor"/>
    </font>
    <font>
      <b/>
      <i/>
      <u/>
      <sz val="16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24"/>
      <color rgb="FFC00000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14"/>
      <color theme="3" tint="-0.249977111117893"/>
      <name val="Arial"/>
      <family val="2"/>
    </font>
    <font>
      <b/>
      <i/>
      <sz val="12"/>
      <name val="Arial"/>
      <family val="2"/>
    </font>
    <font>
      <sz val="9"/>
      <color rgb="FFFF0000"/>
      <name val="Arial"/>
      <family val="2"/>
    </font>
    <font>
      <b/>
      <sz val="14"/>
      <color rgb="FFFF0000"/>
      <name val="Arial"/>
      <family val="2"/>
    </font>
    <font>
      <strike/>
      <sz val="10"/>
      <color rgb="FFFF0000"/>
      <name val="Arial"/>
      <family val="2"/>
    </font>
    <font>
      <b/>
      <strike/>
      <sz val="14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6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77">
    <border>
      <left/>
      <right/>
      <top/>
      <bottom/>
      <diagonal/>
    </border>
    <border>
      <left/>
      <right/>
      <top style="medium">
        <color indexed="18"/>
      </top>
      <bottom style="medium">
        <color indexed="18"/>
      </bottom>
      <diagonal/>
    </border>
    <border>
      <left style="medium">
        <color indexed="1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/>
      <bottom style="dotted">
        <color indexed="64"/>
      </bottom>
      <diagonal/>
    </border>
    <border>
      <left/>
      <right style="thick">
        <color indexed="18"/>
      </right>
      <top/>
      <bottom/>
      <diagonal/>
    </border>
    <border>
      <left style="thin">
        <color indexed="18"/>
      </left>
      <right style="thin">
        <color indexed="18"/>
      </right>
      <top style="dotted">
        <color indexed="64"/>
      </top>
      <bottom style="dotted">
        <color indexed="64"/>
      </bottom>
      <diagonal/>
    </border>
    <border>
      <left style="thick">
        <color indexed="18"/>
      </left>
      <right/>
      <top style="medium">
        <color indexed="18"/>
      </top>
      <bottom style="medium">
        <color indexed="18"/>
      </bottom>
      <diagonal/>
    </border>
    <border>
      <left style="thin">
        <color indexed="18"/>
      </left>
      <right style="thin">
        <color indexed="18"/>
      </right>
      <top style="medium">
        <color indexed="18"/>
      </top>
      <bottom style="medium">
        <color indexed="18"/>
      </bottom>
      <diagonal/>
    </border>
    <border>
      <left/>
      <right style="thick">
        <color indexed="18"/>
      </right>
      <top style="medium">
        <color indexed="18"/>
      </top>
      <bottom style="medium">
        <color indexed="18"/>
      </bottom>
      <diagonal/>
    </border>
    <border>
      <left style="thick">
        <color indexed="18"/>
      </left>
      <right/>
      <top/>
      <bottom/>
      <diagonal/>
    </border>
    <border>
      <left style="thick">
        <color indexed="18"/>
      </left>
      <right/>
      <top style="medium">
        <color indexed="18"/>
      </top>
      <bottom style="thick">
        <color indexed="18"/>
      </bottom>
      <diagonal/>
    </border>
    <border>
      <left/>
      <right/>
      <top style="medium">
        <color indexed="18"/>
      </top>
      <bottom style="thick">
        <color indexed="18"/>
      </bottom>
      <diagonal/>
    </border>
    <border>
      <left/>
      <right style="thick">
        <color indexed="18"/>
      </right>
      <top style="medium">
        <color indexed="18"/>
      </top>
      <bottom style="thick">
        <color indexed="1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18"/>
      </left>
      <right style="thin">
        <color indexed="18"/>
      </right>
      <top/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dotted">
        <color indexed="64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18"/>
      </left>
      <right style="thick">
        <color indexed="18"/>
      </right>
      <top style="medium">
        <color indexed="18"/>
      </top>
      <bottom/>
      <diagonal/>
    </border>
    <border>
      <left style="thin">
        <color indexed="18"/>
      </left>
      <right style="thick">
        <color indexed="18"/>
      </right>
      <top/>
      <bottom/>
      <diagonal/>
    </border>
    <border>
      <left style="thin">
        <color indexed="64"/>
      </left>
      <right style="thick">
        <color indexed="18"/>
      </right>
      <top style="medium">
        <color indexed="18"/>
      </top>
      <bottom style="medium">
        <color indexed="18"/>
      </bottom>
      <diagonal/>
    </border>
    <border>
      <left style="thin">
        <color indexed="64"/>
      </left>
      <right/>
      <top style="medium">
        <color indexed="18"/>
      </top>
      <bottom style="medium">
        <color indexed="18"/>
      </bottom>
      <diagonal/>
    </border>
    <border>
      <left/>
      <right/>
      <top/>
      <bottom style="medium">
        <color indexed="18"/>
      </bottom>
      <diagonal/>
    </border>
    <border>
      <left/>
      <right/>
      <top style="medium">
        <color rgb="FF000080"/>
      </top>
      <bottom style="medium">
        <color rgb="FF000080"/>
      </bottom>
      <diagonal/>
    </border>
    <border>
      <left/>
      <right/>
      <top style="medium">
        <color rgb="FF000080"/>
      </top>
      <bottom/>
      <diagonal/>
    </border>
    <border>
      <left/>
      <right/>
      <top/>
      <bottom style="medium">
        <color rgb="FF000080"/>
      </bottom>
      <diagonal/>
    </border>
    <border>
      <left/>
      <right style="thin">
        <color rgb="FF000080"/>
      </right>
      <top/>
      <bottom/>
      <diagonal/>
    </border>
    <border>
      <left style="thin">
        <color rgb="FF000080"/>
      </left>
      <right/>
      <top style="medium">
        <color rgb="FF000080"/>
      </top>
      <bottom/>
      <diagonal/>
    </border>
    <border>
      <left style="thin">
        <color rgb="FF000080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80"/>
      </bottom>
      <diagonal/>
    </border>
    <border>
      <left/>
      <right/>
      <top style="medium">
        <color indexed="64"/>
      </top>
      <bottom style="medium">
        <color rgb="FF00008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80"/>
      </bottom>
      <diagonal/>
    </border>
    <border>
      <left style="medium">
        <color indexed="64"/>
      </left>
      <right/>
      <top style="medium">
        <color rgb="FF000080"/>
      </top>
      <bottom/>
      <diagonal/>
    </border>
    <border>
      <left/>
      <right style="medium">
        <color indexed="64"/>
      </right>
      <top style="medium">
        <color rgb="FF000080"/>
      </top>
      <bottom/>
      <diagonal/>
    </border>
    <border>
      <left style="medium">
        <color indexed="64"/>
      </left>
      <right/>
      <top/>
      <bottom style="medium">
        <color rgb="FF000080"/>
      </bottom>
      <diagonal/>
    </border>
    <border>
      <left/>
      <right style="medium">
        <color indexed="64"/>
      </right>
      <top/>
      <bottom style="medium">
        <color rgb="FF000080"/>
      </bottom>
      <diagonal/>
    </border>
    <border>
      <left style="medium">
        <color indexed="64"/>
      </left>
      <right/>
      <top style="medium">
        <color rgb="FF000080"/>
      </top>
      <bottom style="medium">
        <color rgb="FF000080"/>
      </bottom>
      <diagonal/>
    </border>
    <border>
      <left/>
      <right style="medium">
        <color indexed="64"/>
      </right>
      <top style="medium">
        <color rgb="FF000080"/>
      </top>
      <bottom style="medium">
        <color rgb="FF000080"/>
      </bottom>
      <diagonal/>
    </border>
    <border>
      <left style="thin">
        <color rgb="FF000080"/>
      </left>
      <right/>
      <top/>
      <bottom style="medium">
        <color indexed="64"/>
      </bottom>
      <diagonal/>
    </border>
    <border>
      <left/>
      <right style="thin">
        <color rgb="FF000080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medium">
        <color indexed="18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</borders>
  <cellStyleXfs count="4">
    <xf numFmtId="0" fontId="0" fillId="0" borderId="0"/>
    <xf numFmtId="0" fontId="19" fillId="6" borderId="0" applyNumberFormat="0" applyBorder="0" applyAlignment="0" applyProtection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338">
    <xf numFmtId="0" fontId="0" fillId="0" borderId="0" xfId="0"/>
    <xf numFmtId="0" fontId="1" fillId="4" borderId="0" xfId="0" applyFont="1" applyFill="1"/>
    <xf numFmtId="0" fontId="5" fillId="4" borderId="0" xfId="0" applyFont="1" applyFill="1"/>
    <xf numFmtId="0" fontId="1" fillId="4" borderId="15" xfId="0" applyFont="1" applyFill="1" applyBorder="1"/>
    <xf numFmtId="0" fontId="2" fillId="4" borderId="2" xfId="0" applyFont="1" applyFill="1" applyBorder="1"/>
    <xf numFmtId="0" fontId="2" fillId="4" borderId="17" xfId="0" applyFont="1" applyFill="1" applyBorder="1"/>
    <xf numFmtId="0" fontId="9" fillId="4" borderId="1" xfId="0" applyFont="1" applyFill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2" fillId="4" borderId="20" xfId="0" applyFont="1" applyFill="1" applyBorder="1"/>
    <xf numFmtId="0" fontId="2" fillId="4" borderId="0" xfId="0" applyFont="1" applyFill="1"/>
    <xf numFmtId="0" fontId="2" fillId="4" borderId="21" xfId="0" applyFont="1" applyFill="1" applyBorder="1"/>
    <xf numFmtId="0" fontId="18" fillId="4" borderId="22" xfId="0" applyFont="1" applyFill="1" applyBorder="1" applyAlignment="1">
      <alignment vertical="center"/>
    </xf>
    <xf numFmtId="0" fontId="6" fillId="4" borderId="23" xfId="0" applyFont="1" applyFill="1" applyBorder="1"/>
    <xf numFmtId="0" fontId="8" fillId="0" borderId="0" xfId="0" applyFont="1"/>
    <xf numFmtId="0" fontId="23" fillId="0" borderId="0" xfId="0" applyFont="1" applyAlignment="1">
      <alignment horizontal="right" vertical="center" wrapText="1"/>
    </xf>
    <xf numFmtId="0" fontId="24" fillId="0" borderId="0" xfId="0" applyFont="1"/>
    <xf numFmtId="0" fontId="8" fillId="0" borderId="0" xfId="0" quotePrefix="1" applyFont="1"/>
    <xf numFmtId="0" fontId="1" fillId="4" borderId="15" xfId="0" applyFont="1" applyFill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33" xfId="0" applyFont="1" applyBorder="1"/>
    <xf numFmtId="4" fontId="1" fillId="0" borderId="0" xfId="0" applyNumberFormat="1" applyFont="1"/>
    <xf numFmtId="4" fontId="5" fillId="0" borderId="0" xfId="0" applyNumberFormat="1" applyFont="1" applyProtection="1">
      <protection locked="0"/>
    </xf>
    <xf numFmtId="0" fontId="10" fillId="0" borderId="0" xfId="0" applyFont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0" fillId="0" borderId="0" xfId="0" applyFont="1" applyAlignment="1">
      <alignment horizontal="left"/>
    </xf>
    <xf numFmtId="0" fontId="41" fillId="0" borderId="0" xfId="0" applyFont="1"/>
    <xf numFmtId="0" fontId="39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4" fontId="1" fillId="10" borderId="0" xfId="0" quotePrefix="1" applyNumberFormat="1" applyFont="1" applyFill="1"/>
    <xf numFmtId="4" fontId="2" fillId="5" borderId="32" xfId="0" applyNumberFormat="1" applyFont="1" applyFill="1" applyBorder="1"/>
    <xf numFmtId="0" fontId="39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12" borderId="0" xfId="0" applyFont="1" applyFill="1"/>
    <xf numFmtId="4" fontId="2" fillId="12" borderId="0" xfId="0" applyNumberFormat="1" applyFont="1" applyFill="1"/>
    <xf numFmtId="0" fontId="40" fillId="4" borderId="0" xfId="0" applyFont="1" applyFill="1" applyAlignment="1">
      <alignment horizontal="left"/>
    </xf>
    <xf numFmtId="0" fontId="5" fillId="0" borderId="0" xfId="0" applyFont="1"/>
    <xf numFmtId="0" fontId="6" fillId="0" borderId="0" xfId="0" applyFont="1"/>
    <xf numFmtId="0" fontId="2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0" fontId="4" fillId="4" borderId="0" xfId="0" applyFont="1" applyFill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0" xfId="0" applyFont="1" applyFill="1"/>
    <xf numFmtId="0" fontId="2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7" fillId="11" borderId="0" xfId="0" applyFont="1" applyFill="1" applyAlignment="1">
      <alignment horizontal="left"/>
    </xf>
    <xf numFmtId="0" fontId="42" fillId="11" borderId="0" xfId="0" applyFont="1" applyFill="1"/>
    <xf numFmtId="0" fontId="17" fillId="11" borderId="0" xfId="0" applyFont="1" applyFill="1"/>
    <xf numFmtId="4" fontId="17" fillId="11" borderId="0" xfId="0" applyNumberFormat="1" applyFont="1" applyFill="1"/>
    <xf numFmtId="0" fontId="0" fillId="9" borderId="0" xfId="0" applyFill="1"/>
    <xf numFmtId="164" fontId="20" fillId="2" borderId="0" xfId="1" applyNumberFormat="1" applyFont="1" applyFill="1" applyBorder="1" applyAlignment="1" applyProtection="1">
      <alignment horizontal="right"/>
    </xf>
    <xf numFmtId="0" fontId="2" fillId="1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2" fillId="11" borderId="0" xfId="0" applyFont="1" applyFill="1" applyAlignment="1">
      <alignment horizontal="center"/>
    </xf>
    <xf numFmtId="0" fontId="39" fillId="12" borderId="0" xfId="0" applyFont="1" applyFill="1" applyAlignment="1">
      <alignment horizontal="right"/>
    </xf>
    <xf numFmtId="0" fontId="39" fillId="12" borderId="0" xfId="0" applyFont="1" applyFill="1" applyAlignment="1">
      <alignment horizontal="left"/>
    </xf>
    <xf numFmtId="0" fontId="1" fillId="12" borderId="0" xfId="0" applyFont="1" applyFill="1" applyAlignment="1">
      <alignment horizontal="center"/>
    </xf>
    <xf numFmtId="0" fontId="8" fillId="0" borderId="24" xfId="0" applyFont="1" applyBorder="1"/>
    <xf numFmtId="0" fontId="8" fillId="0" borderId="25" xfId="0" applyFont="1" applyBorder="1"/>
    <xf numFmtId="0" fontId="8" fillId="0" borderId="26" xfId="0" applyFont="1" applyBorder="1"/>
    <xf numFmtId="0" fontId="37" fillId="0" borderId="0" xfId="0" applyFont="1" applyAlignment="1">
      <alignment horizontal="center" vertical="center" wrapText="1"/>
    </xf>
    <xf numFmtId="0" fontId="8" fillId="0" borderId="27" xfId="0" applyFont="1" applyBorder="1"/>
    <xf numFmtId="0" fontId="22" fillId="0" borderId="0" xfId="0" applyFont="1"/>
    <xf numFmtId="0" fontId="7" fillId="0" borderId="0" xfId="0" applyFont="1"/>
    <xf numFmtId="0" fontId="25" fillId="0" borderId="0" xfId="0" applyFont="1"/>
    <xf numFmtId="0" fontId="28" fillId="0" borderId="0" xfId="0" applyFont="1" applyAlignment="1">
      <alignment horizontal="left"/>
    </xf>
    <xf numFmtId="0" fontId="8" fillId="0" borderId="27" xfId="0" applyFont="1" applyBorder="1" applyAlignment="1">
      <alignment horizontal="center"/>
    </xf>
    <xf numFmtId="0" fontId="28" fillId="0" borderId="0" xfId="0" applyFont="1"/>
    <xf numFmtId="3" fontId="25" fillId="0" borderId="0" xfId="0" applyNumberFormat="1" applyFont="1"/>
    <xf numFmtId="0" fontId="31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28" xfId="0" applyFont="1" applyBorder="1"/>
    <xf numFmtId="0" fontId="8" fillId="0" borderId="4" xfId="0" applyFont="1" applyBorder="1"/>
    <xf numFmtId="0" fontId="8" fillId="0" borderId="4" xfId="0" applyFont="1" applyBorder="1" applyAlignment="1">
      <alignment horizontal="right"/>
    </xf>
    <xf numFmtId="165" fontId="32" fillId="0" borderId="4" xfId="0" applyNumberFormat="1" applyFont="1" applyBorder="1"/>
    <xf numFmtId="4" fontId="1" fillId="7" borderId="14" xfId="0" applyNumberFormat="1" applyFont="1" applyFill="1" applyBorder="1" applyAlignment="1">
      <alignment horizontal="right"/>
    </xf>
    <xf numFmtId="4" fontId="1" fillId="7" borderId="16" xfId="0" applyNumberFormat="1" applyFont="1" applyFill="1" applyBorder="1" applyAlignment="1">
      <alignment horizontal="right"/>
    </xf>
    <xf numFmtId="0" fontId="1" fillId="13" borderId="0" xfId="0" applyFont="1" applyFill="1"/>
    <xf numFmtId="0" fontId="45" fillId="5" borderId="5" xfId="0" applyFont="1" applyFill="1" applyBorder="1" applyAlignment="1">
      <alignment horizontal="center" vertical="center"/>
    </xf>
    <xf numFmtId="0" fontId="46" fillId="5" borderId="6" xfId="0" applyFont="1" applyFill="1" applyBorder="1" applyAlignment="1">
      <alignment horizontal="center" vertical="center"/>
    </xf>
    <xf numFmtId="4" fontId="2" fillId="0" borderId="33" xfId="0" applyNumberFormat="1" applyFont="1" applyBorder="1"/>
    <xf numFmtId="4" fontId="1" fillId="7" borderId="35" xfId="0" applyNumberFormat="1" applyFont="1" applyFill="1" applyBorder="1" applyAlignment="1">
      <alignment horizontal="right"/>
    </xf>
    <xf numFmtId="4" fontId="2" fillId="7" borderId="34" xfId="0" applyNumberFormat="1" applyFont="1" applyFill="1" applyBorder="1" applyAlignment="1">
      <alignment horizontal="right"/>
    </xf>
    <xf numFmtId="4" fontId="2" fillId="7" borderId="18" xfId="0" applyNumberFormat="1" applyFont="1" applyFill="1" applyBorder="1" applyAlignment="1">
      <alignment horizontal="right"/>
    </xf>
    <xf numFmtId="4" fontId="2" fillId="7" borderId="36" xfId="0" applyNumberFormat="1" applyFont="1" applyFill="1" applyBorder="1" applyAlignment="1">
      <alignment horizontal="right"/>
    </xf>
    <xf numFmtId="0" fontId="2" fillId="0" borderId="37" xfId="0" applyFont="1" applyBorder="1"/>
    <xf numFmtId="0" fontId="49" fillId="0" borderId="0" xfId="0" applyFont="1"/>
    <xf numFmtId="0" fontId="16" fillId="0" borderId="0" xfId="0" applyFont="1"/>
    <xf numFmtId="0" fontId="10" fillId="5" borderId="3" xfId="0" applyFont="1" applyFill="1" applyBorder="1" applyAlignment="1">
      <alignment horizontal="center" vertical="center"/>
    </xf>
    <xf numFmtId="166" fontId="1" fillId="13" borderId="0" xfId="0" applyNumberFormat="1" applyFont="1" applyFill="1"/>
    <xf numFmtId="0" fontId="45" fillId="5" borderId="6" xfId="0" applyFont="1" applyFill="1" applyBorder="1" applyAlignment="1">
      <alignment horizontal="center" vertical="center"/>
    </xf>
    <xf numFmtId="0" fontId="9" fillId="4" borderId="41" xfId="0" applyFont="1" applyFill="1" applyBorder="1" applyAlignment="1">
      <alignment horizontal="center" vertical="center"/>
    </xf>
    <xf numFmtId="0" fontId="9" fillId="4" borderId="42" xfId="0" applyFont="1" applyFill="1" applyBorder="1" applyAlignment="1">
      <alignment horizontal="center" vertical="center"/>
    </xf>
    <xf numFmtId="17" fontId="8" fillId="0" borderId="0" xfId="0" quotePrefix="1" applyNumberFormat="1" applyFont="1"/>
    <xf numFmtId="0" fontId="52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48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54" fillId="0" borderId="0" xfId="0" applyFont="1" applyAlignment="1">
      <alignment vertical="center"/>
    </xf>
    <xf numFmtId="0" fontId="55" fillId="9" borderId="0" xfId="0" applyFont="1" applyFill="1"/>
    <xf numFmtId="0" fontId="0" fillId="9" borderId="0" xfId="0" applyFill="1" applyAlignment="1">
      <alignment horizontal="left" vertical="center"/>
    </xf>
    <xf numFmtId="0" fontId="59" fillId="9" borderId="0" xfId="0" applyFont="1" applyFill="1"/>
    <xf numFmtId="0" fontId="60" fillId="9" borderId="0" xfId="0" applyFont="1" applyFill="1"/>
    <xf numFmtId="0" fontId="58" fillId="9" borderId="46" xfId="0" applyFont="1" applyFill="1" applyBorder="1" applyAlignment="1">
      <alignment horizontal="left" vertical="center"/>
    </xf>
    <xf numFmtId="0" fontId="58" fillId="9" borderId="44" xfId="0" applyFont="1" applyFill="1" applyBorder="1" applyAlignment="1">
      <alignment horizontal="left" vertical="center"/>
    </xf>
    <xf numFmtId="167" fontId="59" fillId="9" borderId="0" xfId="0" applyNumberFormat="1" applyFont="1" applyFill="1" applyAlignment="1">
      <alignment horizontal="right"/>
    </xf>
    <xf numFmtId="0" fontId="61" fillId="9" borderId="0" xfId="0" applyFont="1" applyFill="1"/>
    <xf numFmtId="167" fontId="57" fillId="9" borderId="0" xfId="0" applyNumberFormat="1" applyFont="1" applyFill="1" applyAlignment="1">
      <alignment horizontal="right"/>
    </xf>
    <xf numFmtId="167" fontId="59" fillId="9" borderId="47" xfId="0" applyNumberFormat="1" applyFont="1" applyFill="1" applyBorder="1" applyAlignment="1">
      <alignment horizontal="right"/>
    </xf>
    <xf numFmtId="167" fontId="57" fillId="9" borderId="47" xfId="0" applyNumberFormat="1" applyFont="1" applyFill="1" applyBorder="1" applyAlignment="1">
      <alignment horizontal="right"/>
    </xf>
    <xf numFmtId="0" fontId="62" fillId="9" borderId="44" xfId="0" applyFont="1" applyFill="1" applyBorder="1" applyAlignment="1">
      <alignment horizontal="center" vertical="center"/>
    </xf>
    <xf numFmtId="167" fontId="59" fillId="9" borderId="48" xfId="0" applyNumberFormat="1" applyFont="1" applyFill="1" applyBorder="1" applyAlignment="1">
      <alignment horizontal="right"/>
    </xf>
    <xf numFmtId="167" fontId="59" fillId="9" borderId="49" xfId="0" applyNumberFormat="1" applyFont="1" applyFill="1" applyBorder="1" applyAlignment="1">
      <alignment horizontal="right"/>
    </xf>
    <xf numFmtId="167" fontId="57" fillId="9" borderId="49" xfId="0" applyNumberFormat="1" applyFon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2" fillId="10" borderId="0" xfId="0" applyFont="1" applyFill="1" applyAlignment="1">
      <alignment horizontal="left"/>
    </xf>
    <xf numFmtId="0" fontId="2" fillId="5" borderId="51" xfId="0" applyFont="1" applyFill="1" applyBorder="1" applyAlignment="1">
      <alignment horizontal="right"/>
    </xf>
    <xf numFmtId="0" fontId="1" fillId="5" borderId="51" xfId="0" applyFont="1" applyFill="1" applyBorder="1"/>
    <xf numFmtId="0" fontId="1" fillId="5" borderId="51" xfId="0" applyFont="1" applyFill="1" applyBorder="1" applyAlignment="1">
      <alignment horizontal="center"/>
    </xf>
    <xf numFmtId="4" fontId="2" fillId="5" borderId="51" xfId="0" applyNumberFormat="1" applyFont="1" applyFill="1" applyBorder="1"/>
    <xf numFmtId="0" fontId="2" fillId="3" borderId="50" xfId="0" applyFont="1" applyFill="1" applyBorder="1" applyProtection="1">
      <protection locked="0"/>
    </xf>
    <xf numFmtId="0" fontId="48" fillId="3" borderId="50" xfId="0" applyFont="1" applyFill="1" applyBorder="1" applyProtection="1">
      <protection locked="0"/>
    </xf>
    <xf numFmtId="0" fontId="32" fillId="3" borderId="50" xfId="0" applyFont="1" applyFill="1" applyBorder="1" applyProtection="1">
      <protection locked="0"/>
    </xf>
    <xf numFmtId="0" fontId="6" fillId="3" borderId="50" xfId="0" applyFont="1" applyFill="1" applyBorder="1" applyAlignment="1" applyProtection="1">
      <alignment horizontal="left"/>
      <protection locked="0"/>
    </xf>
    <xf numFmtId="4" fontId="1" fillId="5" borderId="51" xfId="0" applyNumberFormat="1" applyFont="1" applyFill="1" applyBorder="1"/>
    <xf numFmtId="0" fontId="2" fillId="3" borderId="50" xfId="0" applyFont="1" applyFill="1" applyBorder="1" applyAlignment="1">
      <alignment horizontal="left"/>
    </xf>
    <xf numFmtId="0" fontId="2" fillId="3" borderId="50" xfId="0" applyFont="1" applyFill="1" applyBorder="1" applyAlignment="1" applyProtection="1">
      <alignment horizontal="left"/>
      <protection locked="0"/>
    </xf>
    <xf numFmtId="0" fontId="2" fillId="10" borderId="52" xfId="0" applyFont="1" applyFill="1" applyBorder="1" applyAlignment="1">
      <alignment horizontal="left"/>
    </xf>
    <xf numFmtId="0" fontId="2" fillId="10" borderId="52" xfId="0" applyFont="1" applyFill="1" applyBorder="1"/>
    <xf numFmtId="0" fontId="1" fillId="10" borderId="52" xfId="0" applyFont="1" applyFill="1" applyBorder="1" applyProtection="1">
      <protection locked="0"/>
    </xf>
    <xf numFmtId="0" fontId="1" fillId="10" borderId="52" xfId="0" applyFont="1" applyFill="1" applyBorder="1" applyAlignment="1">
      <alignment horizontal="center"/>
    </xf>
    <xf numFmtId="0" fontId="1" fillId="10" borderId="52" xfId="0" applyFont="1" applyFill="1" applyBorder="1" applyAlignment="1" applyProtection="1">
      <alignment horizontal="center"/>
      <protection locked="0"/>
    </xf>
    <xf numFmtId="4" fontId="1" fillId="10" borderId="52" xfId="0" applyNumberFormat="1" applyFont="1" applyFill="1" applyBorder="1" applyProtection="1">
      <protection locked="0"/>
    </xf>
    <xf numFmtId="0" fontId="1" fillId="10" borderId="52" xfId="0" applyFont="1" applyFill="1" applyBorder="1"/>
    <xf numFmtId="4" fontId="1" fillId="10" borderId="52" xfId="0" quotePrefix="1" applyNumberFormat="1" applyFont="1" applyFill="1" applyBorder="1"/>
    <xf numFmtId="4" fontId="1" fillId="10" borderId="52" xfId="0" applyNumberFormat="1" applyFont="1" applyFill="1" applyBorder="1"/>
    <xf numFmtId="0" fontId="2" fillId="0" borderId="52" xfId="0" applyFont="1" applyBorder="1" applyAlignment="1">
      <alignment horizontal="left"/>
    </xf>
    <xf numFmtId="0" fontId="2" fillId="0" borderId="52" xfId="0" applyFont="1" applyBorder="1"/>
    <xf numFmtId="0" fontId="1" fillId="0" borderId="52" xfId="0" applyFont="1" applyBorder="1" applyProtection="1">
      <protection locked="0"/>
    </xf>
    <xf numFmtId="0" fontId="1" fillId="0" borderId="52" xfId="0" applyFont="1" applyBorder="1" applyAlignment="1">
      <alignment horizontal="center"/>
    </xf>
    <xf numFmtId="0" fontId="1" fillId="0" borderId="52" xfId="0" applyFont="1" applyBorder="1" applyAlignment="1" applyProtection="1">
      <alignment horizontal="center"/>
      <protection locked="0"/>
    </xf>
    <xf numFmtId="4" fontId="1" fillId="0" borderId="52" xfId="0" applyNumberFormat="1" applyFont="1" applyBorder="1" applyProtection="1">
      <protection locked="0"/>
    </xf>
    <xf numFmtId="0" fontId="1" fillId="0" borderId="52" xfId="0" applyFont="1" applyBorder="1"/>
    <xf numFmtId="0" fontId="2" fillId="10" borderId="53" xfId="0" applyFont="1" applyFill="1" applyBorder="1" applyAlignment="1">
      <alignment horizontal="left"/>
    </xf>
    <xf numFmtId="0" fontId="2" fillId="10" borderId="53" xfId="0" applyFont="1" applyFill="1" applyBorder="1"/>
    <xf numFmtId="0" fontId="1" fillId="10" borderId="53" xfId="0" applyFont="1" applyFill="1" applyBorder="1" applyProtection="1">
      <protection locked="0"/>
    </xf>
    <xf numFmtId="0" fontId="1" fillId="10" borderId="53" xfId="0" applyFont="1" applyFill="1" applyBorder="1" applyAlignment="1">
      <alignment horizontal="center"/>
    </xf>
    <xf numFmtId="0" fontId="1" fillId="10" borderId="53" xfId="0" applyFont="1" applyFill="1" applyBorder="1" applyAlignment="1" applyProtection="1">
      <alignment horizontal="center"/>
      <protection locked="0"/>
    </xf>
    <xf numFmtId="4" fontId="1" fillId="10" borderId="53" xfId="0" applyNumberFormat="1" applyFont="1" applyFill="1" applyBorder="1" applyProtection="1">
      <protection locked="0"/>
    </xf>
    <xf numFmtId="0" fontId="1" fillId="10" borderId="53" xfId="0" applyFont="1" applyFill="1" applyBorder="1"/>
    <xf numFmtId="4" fontId="1" fillId="10" borderId="53" xfId="0" quotePrefix="1" applyNumberFormat="1" applyFont="1" applyFill="1" applyBorder="1"/>
    <xf numFmtId="4" fontId="1" fillId="10" borderId="53" xfId="0" applyNumberFormat="1" applyFont="1" applyFill="1" applyBorder="1"/>
    <xf numFmtId="0" fontId="2" fillId="0" borderId="54" xfId="0" applyFont="1" applyBorder="1" applyAlignment="1">
      <alignment horizontal="left"/>
    </xf>
    <xf numFmtId="0" fontId="1" fillId="0" borderId="54" xfId="0" applyFont="1" applyBorder="1" applyProtection="1">
      <protection locked="0"/>
    </xf>
    <xf numFmtId="0" fontId="1" fillId="0" borderId="54" xfId="0" applyFont="1" applyBorder="1" applyAlignment="1">
      <alignment horizontal="center"/>
    </xf>
    <xf numFmtId="0" fontId="1" fillId="0" borderId="54" xfId="0" applyFont="1" applyBorder="1" applyAlignment="1" applyProtection="1">
      <alignment horizontal="center"/>
      <protection locked="0"/>
    </xf>
    <xf numFmtId="4" fontId="1" fillId="0" borderId="54" xfId="0" applyNumberFormat="1" applyFont="1" applyBorder="1" applyProtection="1">
      <protection locked="0"/>
    </xf>
    <xf numFmtId="4" fontId="1" fillId="10" borderId="54" xfId="0" quotePrefix="1" applyNumberFormat="1" applyFont="1" applyFill="1" applyBorder="1"/>
    <xf numFmtId="4" fontId="1" fillId="10" borderId="54" xfId="0" applyNumberFormat="1" applyFont="1" applyFill="1" applyBorder="1"/>
    <xf numFmtId="0" fontId="1" fillId="10" borderId="54" xfId="0" applyFont="1" applyFill="1" applyBorder="1" applyProtection="1">
      <protection locked="0"/>
    </xf>
    <xf numFmtId="0" fontId="1" fillId="10" borderId="54" xfId="0" applyFont="1" applyFill="1" applyBorder="1" applyAlignment="1" applyProtection="1">
      <alignment horizontal="center"/>
      <protection locked="0"/>
    </xf>
    <xf numFmtId="4" fontId="1" fillId="10" borderId="54" xfId="0" applyNumberFormat="1" applyFont="1" applyFill="1" applyBorder="1" applyProtection="1">
      <protection locked="0"/>
    </xf>
    <xf numFmtId="0" fontId="1" fillId="10" borderId="54" xfId="0" applyFont="1" applyFill="1" applyBorder="1"/>
    <xf numFmtId="0" fontId="2" fillId="4" borderId="52" xfId="0" applyFont="1" applyFill="1" applyBorder="1" applyAlignment="1">
      <alignment horizontal="left"/>
    </xf>
    <xf numFmtId="0" fontId="2" fillId="4" borderId="52" xfId="0" applyFont="1" applyFill="1" applyBorder="1"/>
    <xf numFmtId="0" fontId="2" fillId="9" borderId="52" xfId="0" applyFont="1" applyFill="1" applyBorder="1" applyAlignment="1">
      <alignment horizontal="left"/>
    </xf>
    <xf numFmtId="0" fontId="2" fillId="9" borderId="52" xfId="0" applyFont="1" applyFill="1" applyBorder="1"/>
    <xf numFmtId="0" fontId="1" fillId="9" borderId="52" xfId="0" applyFont="1" applyFill="1" applyBorder="1" applyProtection="1">
      <protection locked="0"/>
    </xf>
    <xf numFmtId="0" fontId="1" fillId="9" borderId="52" xfId="0" applyFont="1" applyFill="1" applyBorder="1" applyAlignment="1" applyProtection="1">
      <alignment horizontal="center"/>
      <protection locked="0"/>
    </xf>
    <xf numFmtId="4" fontId="1" fillId="9" borderId="52" xfId="0" applyNumberFormat="1" applyFont="1" applyFill="1" applyBorder="1" applyProtection="1">
      <protection locked="0"/>
    </xf>
    <xf numFmtId="0" fontId="0" fillId="10" borderId="53" xfId="0" applyFill="1" applyBorder="1" applyAlignment="1">
      <alignment horizontal="center"/>
    </xf>
    <xf numFmtId="0" fontId="0" fillId="0" borderId="52" xfId="0" applyBorder="1" applyAlignment="1">
      <alignment horizontal="center"/>
    </xf>
    <xf numFmtId="0" fontId="0" fillId="10" borderId="52" xfId="0" applyFill="1" applyBorder="1" applyAlignment="1">
      <alignment horizontal="center"/>
    </xf>
    <xf numFmtId="0" fontId="2" fillId="10" borderId="54" xfId="0" applyFont="1" applyFill="1" applyBorder="1"/>
    <xf numFmtId="0" fontId="0" fillId="10" borderId="54" xfId="0" applyFill="1" applyBorder="1" applyAlignment="1">
      <alignment horizontal="center"/>
    </xf>
    <xf numFmtId="0" fontId="2" fillId="2" borderId="52" xfId="0" applyFont="1" applyFill="1" applyBorder="1"/>
    <xf numFmtId="0" fontId="5" fillId="3" borderId="50" xfId="0" applyFont="1" applyFill="1" applyBorder="1" applyProtection="1">
      <protection locked="0"/>
    </xf>
    <xf numFmtId="0" fontId="36" fillId="0" borderId="0" xfId="0" applyFont="1" applyAlignment="1">
      <alignment horizontal="right" vertical="center"/>
    </xf>
    <xf numFmtId="0" fontId="2" fillId="14" borderId="52" xfId="0" applyFont="1" applyFill="1" applyBorder="1" applyProtection="1">
      <protection locked="0"/>
    </xf>
    <xf numFmtId="165" fontId="32" fillId="0" borderId="29" xfId="0" applyNumberFormat="1" applyFont="1" applyBorder="1"/>
    <xf numFmtId="0" fontId="29" fillId="10" borderId="37" xfId="0" applyFont="1" applyFill="1" applyBorder="1" applyAlignment="1">
      <alignment horizontal="center" vertical="center" wrapText="1"/>
    </xf>
    <xf numFmtId="7" fontId="30" fillId="10" borderId="38" xfId="2" quotePrefix="1" applyNumberFormat="1" applyFont="1" applyFill="1" applyBorder="1" applyAlignment="1" applyProtection="1">
      <alignment horizontal="right" vertical="center"/>
    </xf>
    <xf numFmtId="0" fontId="32" fillId="10" borderId="37" xfId="0" applyFont="1" applyFill="1" applyBorder="1"/>
    <xf numFmtId="9" fontId="33" fillId="10" borderId="38" xfId="2" applyNumberFormat="1" applyFont="1" applyFill="1" applyBorder="1" applyAlignment="1" applyProtection="1">
      <alignment horizontal="right"/>
    </xf>
    <xf numFmtId="0" fontId="44" fillId="0" borderId="37" xfId="0" applyFont="1" applyBorder="1"/>
    <xf numFmtId="7" fontId="30" fillId="0" borderId="38" xfId="2" applyNumberFormat="1" applyFont="1" applyFill="1" applyBorder="1" applyAlignment="1" applyProtection="1">
      <alignment horizontal="right"/>
      <protection locked="0"/>
    </xf>
    <xf numFmtId="0" fontId="8" fillId="0" borderId="7" xfId="0" applyFont="1" applyBorder="1" applyAlignment="1">
      <alignment horizontal="right" vertical="center"/>
    </xf>
    <xf numFmtId="168" fontId="25" fillId="0" borderId="8" xfId="0" applyNumberFormat="1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>
      <alignment horizontal="right"/>
    </xf>
    <xf numFmtId="168" fontId="25" fillId="0" borderId="10" xfId="0" applyNumberFormat="1" applyFont="1" applyBorder="1" applyAlignment="1" applyProtection="1">
      <alignment horizontal="center" vertical="center"/>
      <protection locked="0"/>
    </xf>
    <xf numFmtId="4" fontId="1" fillId="10" borderId="0" xfId="0" applyNumberFormat="1" applyFont="1" applyFill="1"/>
    <xf numFmtId="0" fontId="2" fillId="3" borderId="50" xfId="0" applyFont="1" applyFill="1" applyBorder="1"/>
    <xf numFmtId="4" fontId="39" fillId="12" borderId="0" xfId="0" applyNumberFormat="1" applyFont="1" applyFill="1" applyAlignment="1">
      <alignment horizontal="right"/>
    </xf>
    <xf numFmtId="4" fontId="1" fillId="10" borderId="0" xfId="0" applyNumberFormat="1" applyFont="1" applyFill="1" applyAlignment="1">
      <alignment horizontal="right"/>
    </xf>
    <xf numFmtId="4" fontId="1" fillId="10" borderId="0" xfId="0" applyNumberFormat="1" applyFont="1" applyFill="1" applyAlignment="1" applyProtection="1">
      <alignment horizontal="right"/>
      <protection locked="0"/>
    </xf>
    <xf numFmtId="4" fontId="1" fillId="9" borderId="0" xfId="0" applyNumberFormat="1" applyFont="1" applyFill="1" applyAlignment="1" applyProtection="1">
      <alignment horizontal="right"/>
      <protection locked="0"/>
    </xf>
    <xf numFmtId="4" fontId="1" fillId="10" borderId="0" xfId="0" applyNumberFormat="1" applyFont="1" applyFill="1" applyProtection="1">
      <protection locked="0"/>
    </xf>
    <xf numFmtId="4" fontId="1" fillId="9" borderId="0" xfId="0" applyNumberFormat="1" applyFont="1" applyFill="1" applyProtection="1">
      <protection locked="0"/>
    </xf>
    <xf numFmtId="4" fontId="2" fillId="0" borderId="31" xfId="0" applyNumberFormat="1" applyFont="1" applyBorder="1"/>
    <xf numFmtId="0" fontId="2" fillId="0" borderId="58" xfId="0" applyFont="1" applyBorder="1"/>
    <xf numFmtId="0" fontId="56" fillId="9" borderId="45" xfId="0" applyFont="1" applyFill="1" applyBorder="1" applyAlignment="1">
      <alignment horizontal="center" vertical="top"/>
    </xf>
    <xf numFmtId="0" fontId="56" fillId="9" borderId="62" xfId="0" applyFont="1" applyFill="1" applyBorder="1" applyAlignment="1">
      <alignment horizontal="center" vertical="top"/>
    </xf>
    <xf numFmtId="0" fontId="57" fillId="9" borderId="64" xfId="0" applyFont="1" applyFill="1" applyBorder="1"/>
    <xf numFmtId="0" fontId="57" fillId="9" borderId="66" xfId="0" applyFont="1" applyFill="1" applyBorder="1"/>
    <xf numFmtId="0" fontId="62" fillId="9" borderId="67" xfId="0" applyFont="1" applyFill="1" applyBorder="1" applyAlignment="1">
      <alignment horizontal="center" vertical="center"/>
    </xf>
    <xf numFmtId="0" fontId="57" fillId="9" borderId="55" xfId="0" applyFont="1" applyFill="1" applyBorder="1"/>
    <xf numFmtId="167" fontId="59" fillId="9" borderId="56" xfId="0" applyNumberFormat="1" applyFont="1" applyFill="1" applyBorder="1" applyAlignment="1">
      <alignment horizontal="right"/>
    </xf>
    <xf numFmtId="167" fontId="57" fillId="9" borderId="56" xfId="0" applyNumberFormat="1" applyFont="1" applyFill="1" applyBorder="1" applyAlignment="1">
      <alignment horizontal="right"/>
    </xf>
    <xf numFmtId="0" fontId="0" fillId="0" borderId="9" xfId="0" applyBorder="1"/>
    <xf numFmtId="0" fontId="0" fillId="0" borderId="51" xfId="0" applyBorder="1"/>
    <xf numFmtId="0" fontId="0" fillId="0" borderId="68" xfId="0" applyBorder="1"/>
    <xf numFmtId="0" fontId="0" fillId="0" borderId="69" xfId="0" applyBorder="1"/>
    <xf numFmtId="0" fontId="0" fillId="0" borderId="10" xfId="0" applyBorder="1"/>
    <xf numFmtId="0" fontId="53" fillId="5" borderId="3" xfId="0" applyFont="1" applyFill="1" applyBorder="1" applyAlignment="1">
      <alignment horizontal="center" vertical="center"/>
    </xf>
    <xf numFmtId="0" fontId="1" fillId="9" borderId="52" xfId="0" applyFont="1" applyFill="1" applyBorder="1"/>
    <xf numFmtId="0" fontId="63" fillId="5" borderId="3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top"/>
    </xf>
    <xf numFmtId="0" fontId="1" fillId="4" borderId="15" xfId="0" applyFont="1" applyFill="1" applyBorder="1" applyAlignment="1">
      <alignment wrapText="1"/>
    </xf>
    <xf numFmtId="0" fontId="64" fillId="0" borderId="0" xfId="0" applyFont="1"/>
    <xf numFmtId="0" fontId="65" fillId="0" borderId="0" xfId="0" applyFont="1"/>
    <xf numFmtId="0" fontId="65" fillId="0" borderId="0" xfId="0" applyFont="1" applyAlignment="1">
      <alignment horizontal="center"/>
    </xf>
    <xf numFmtId="0" fontId="47" fillId="0" borderId="0" xfId="0" applyFont="1"/>
    <xf numFmtId="0" fontId="66" fillId="8" borderId="4" xfId="0" applyFont="1" applyFill="1" applyBorder="1" applyAlignment="1">
      <alignment vertical="center"/>
    </xf>
    <xf numFmtId="0" fontId="65" fillId="8" borderId="0" xfId="0" applyFont="1" applyFill="1"/>
    <xf numFmtId="0" fontId="28" fillId="15" borderId="37" xfId="0" applyFont="1" applyFill="1" applyBorder="1" applyAlignment="1">
      <alignment horizontal="center" vertical="center" wrapText="1"/>
    </xf>
    <xf numFmtId="7" fontId="30" fillId="15" borderId="38" xfId="2" quotePrefix="1" applyNumberFormat="1" applyFont="1" applyFill="1" applyBorder="1" applyAlignment="1" applyProtection="1">
      <alignment horizontal="right" vertical="center"/>
    </xf>
    <xf numFmtId="0" fontId="5" fillId="4" borderId="0" xfId="0" applyFont="1" applyFill="1" applyAlignment="1">
      <alignment horizontal="left" indent="1"/>
    </xf>
    <xf numFmtId="10" fontId="5" fillId="4" borderId="0" xfId="0" applyNumberFormat="1" applyFont="1" applyFill="1"/>
    <xf numFmtId="4" fontId="2" fillId="5" borderId="0" xfId="0" applyNumberFormat="1" applyFont="1" applyFill="1"/>
    <xf numFmtId="4" fontId="2" fillId="0" borderId="0" xfId="0" applyNumberFormat="1" applyFont="1"/>
    <xf numFmtId="0" fontId="2" fillId="16" borderId="52" xfId="0" applyFont="1" applyFill="1" applyBorder="1"/>
    <xf numFmtId="0" fontId="71" fillId="0" borderId="0" xfId="0" applyFont="1"/>
    <xf numFmtId="0" fontId="71" fillId="0" borderId="0" xfId="0" applyFont="1" applyAlignment="1">
      <alignment horizontal="left" vertical="center" wrapText="1"/>
    </xf>
    <xf numFmtId="14" fontId="72" fillId="0" borderId="3" xfId="0" applyNumberFormat="1" applyFont="1" applyBorder="1" applyAlignment="1" applyProtection="1">
      <alignment horizontal="center"/>
      <protection locked="0"/>
    </xf>
    <xf numFmtId="0" fontId="55" fillId="0" borderId="0" xfId="0" applyFont="1"/>
    <xf numFmtId="0" fontId="72" fillId="0" borderId="0" xfId="0" applyFont="1"/>
    <xf numFmtId="0" fontId="73" fillId="0" borderId="0" xfId="0" applyFont="1" applyAlignment="1">
      <alignment horizontal="center" vertical="center" wrapText="1"/>
    </xf>
    <xf numFmtId="0" fontId="74" fillId="0" borderId="0" xfId="0" applyFont="1"/>
    <xf numFmtId="17" fontId="2" fillId="10" borderId="53" xfId="0" applyNumberFormat="1" applyFont="1" applyFill="1" applyBorder="1"/>
    <xf numFmtId="4" fontId="1" fillId="7" borderId="72" xfId="0" applyNumberFormat="1" applyFont="1" applyFill="1" applyBorder="1" applyAlignment="1">
      <alignment horizontal="right"/>
    </xf>
    <xf numFmtId="4" fontId="2" fillId="7" borderId="71" xfId="0" applyNumberFormat="1" applyFont="1" applyFill="1" applyBorder="1" applyAlignment="1">
      <alignment horizontal="right"/>
    </xf>
    <xf numFmtId="4" fontId="2" fillId="9" borderId="0" xfId="0" applyNumberFormat="1" applyFont="1" applyFill="1"/>
    <xf numFmtId="0" fontId="73" fillId="0" borderId="0" xfId="0" applyFont="1" applyAlignment="1">
      <alignment vertical="center" wrapText="1"/>
    </xf>
    <xf numFmtId="0" fontId="1" fillId="9" borderId="52" xfId="0" applyFont="1" applyFill="1" applyBorder="1" applyAlignment="1">
      <alignment horizontal="center"/>
    </xf>
    <xf numFmtId="0" fontId="0" fillId="9" borderId="52" xfId="0" applyFill="1" applyBorder="1" applyAlignment="1">
      <alignment horizontal="center"/>
    </xf>
    <xf numFmtId="0" fontId="2" fillId="10" borderId="52" xfId="0" applyFont="1" applyFill="1" applyBorder="1" applyProtection="1">
      <protection locked="0"/>
    </xf>
    <xf numFmtId="0" fontId="2" fillId="9" borderId="52" xfId="0" applyFont="1" applyFill="1" applyBorder="1" applyProtection="1">
      <protection locked="0"/>
    </xf>
    <xf numFmtId="0" fontId="1" fillId="9" borderId="54" xfId="0" applyFont="1" applyFill="1" applyBorder="1" applyProtection="1">
      <protection locked="0"/>
    </xf>
    <xf numFmtId="0" fontId="1" fillId="9" borderId="54" xfId="0" applyFont="1" applyFill="1" applyBorder="1" applyAlignment="1" applyProtection="1">
      <alignment horizontal="center"/>
      <protection locked="0"/>
    </xf>
    <xf numFmtId="4" fontId="1" fillId="9" borderId="54" xfId="0" applyNumberFormat="1" applyFont="1" applyFill="1" applyBorder="1" applyProtection="1">
      <protection locked="0"/>
    </xf>
    <xf numFmtId="0" fontId="0" fillId="9" borderId="54" xfId="0" applyFill="1" applyBorder="1" applyAlignment="1">
      <alignment horizontal="center"/>
    </xf>
    <xf numFmtId="4" fontId="2" fillId="12" borderId="0" xfId="0" applyNumberFormat="1" applyFont="1" applyFill="1" applyAlignment="1">
      <alignment horizontal="center"/>
    </xf>
    <xf numFmtId="4" fontId="1" fillId="0" borderId="0" xfId="0" applyNumberFormat="1" applyFont="1" applyAlignment="1" applyProtection="1">
      <alignment horizontal="right"/>
      <protection locked="0"/>
    </xf>
    <xf numFmtId="0" fontId="1" fillId="0" borderId="53" xfId="0" applyFont="1" applyBorder="1"/>
    <xf numFmtId="0" fontId="2" fillId="0" borderId="53" xfId="0" applyFont="1" applyBorder="1"/>
    <xf numFmtId="0" fontId="2" fillId="0" borderId="53" xfId="0" applyFont="1" applyBorder="1" applyAlignment="1">
      <alignment horizontal="left"/>
    </xf>
    <xf numFmtId="0" fontId="1" fillId="10" borderId="0" xfId="0" applyFont="1" applyFill="1"/>
    <xf numFmtId="0" fontId="6" fillId="3" borderId="50" xfId="0" applyFont="1" applyFill="1" applyBorder="1" applyAlignment="1">
      <alignment horizontal="left"/>
    </xf>
    <xf numFmtId="0" fontId="1" fillId="10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2" fillId="0" borderId="57" xfId="0" applyFont="1" applyBorder="1"/>
    <xf numFmtId="4" fontId="1" fillId="0" borderId="0" xfId="0" applyNumberFormat="1" applyFont="1" applyAlignment="1">
      <alignment horizontal="right"/>
    </xf>
    <xf numFmtId="4" fontId="1" fillId="0" borderId="0" xfId="0" quotePrefix="1" applyNumberFormat="1" applyFont="1"/>
    <xf numFmtId="4" fontId="17" fillId="11" borderId="0" xfId="0" applyNumberFormat="1" applyFont="1" applyFill="1" applyAlignment="1">
      <alignment horizontal="right"/>
    </xf>
    <xf numFmtId="4" fontId="1" fillId="5" borderId="51" xfId="0" applyNumberFormat="1" applyFont="1" applyFill="1" applyBorder="1" applyAlignment="1">
      <alignment horizontal="center"/>
    </xf>
    <xf numFmtId="17" fontId="2" fillId="10" borderId="52" xfId="0" applyNumberFormat="1" applyFont="1" applyFill="1" applyBorder="1" applyAlignment="1">
      <alignment horizontal="left"/>
    </xf>
    <xf numFmtId="4" fontId="1" fillId="10" borderId="73" xfId="0" applyNumberFormat="1" applyFont="1" applyFill="1" applyBorder="1" applyProtection="1">
      <protection locked="0"/>
    </xf>
    <xf numFmtId="4" fontId="1" fillId="10" borderId="76" xfId="0" quotePrefix="1" applyNumberFormat="1" applyFont="1" applyFill="1" applyBorder="1"/>
    <xf numFmtId="4" fontId="1" fillId="10" borderId="74" xfId="0" applyNumberFormat="1" applyFont="1" applyFill="1" applyBorder="1"/>
    <xf numFmtId="4" fontId="1" fillId="10" borderId="75" xfId="0" applyNumberFormat="1" applyFont="1" applyFill="1" applyBorder="1"/>
    <xf numFmtId="10" fontId="5" fillId="9" borderId="0" xfId="0" applyNumberFormat="1" applyFont="1" applyFill="1"/>
    <xf numFmtId="0" fontId="5" fillId="9" borderId="0" xfId="0" applyFont="1" applyFill="1"/>
    <xf numFmtId="0" fontId="6" fillId="4" borderId="0" xfId="0" applyFont="1" applyFill="1"/>
    <xf numFmtId="0" fontId="5" fillId="4" borderId="0" xfId="0" applyFont="1" applyFill="1" applyAlignment="1">
      <alignment horizontal="center"/>
    </xf>
    <xf numFmtId="0" fontId="5" fillId="4" borderId="0" xfId="0" applyFont="1" applyFill="1" applyAlignment="1">
      <alignment horizontal="right"/>
    </xf>
    <xf numFmtId="4" fontId="5" fillId="4" borderId="0" xfId="0" applyNumberFormat="1" applyFont="1" applyFill="1" applyAlignment="1">
      <alignment horizontal="right"/>
    </xf>
    <xf numFmtId="10" fontId="5" fillId="4" borderId="0" xfId="3" applyNumberFormat="1" applyFont="1" applyFill="1" applyAlignment="1">
      <alignment horizontal="right"/>
    </xf>
    <xf numFmtId="0" fontId="0" fillId="10" borderId="53" xfId="0" applyFill="1" applyBorder="1" applyAlignment="1" applyProtection="1">
      <alignment horizontal="center"/>
      <protection locked="0"/>
    </xf>
    <xf numFmtId="0" fontId="36" fillId="0" borderId="0" xfId="0" applyFont="1" applyAlignment="1">
      <alignment horizontal="center" vertical="center"/>
    </xf>
    <xf numFmtId="0" fontId="77" fillId="10" borderId="3" xfId="0" applyFont="1" applyFill="1" applyBorder="1" applyAlignment="1">
      <alignment horizontal="center"/>
    </xf>
    <xf numFmtId="0" fontId="66" fillId="8" borderId="4" xfId="0" applyFont="1" applyFill="1" applyBorder="1" applyAlignment="1">
      <alignment horizontal="left" vertical="center"/>
    </xf>
    <xf numFmtId="0" fontId="15" fillId="0" borderId="4" xfId="0" applyFont="1" applyBorder="1" applyAlignment="1">
      <alignment horizontal="center"/>
    </xf>
    <xf numFmtId="0" fontId="10" fillId="5" borderId="3" xfId="0" applyFont="1" applyFill="1" applyBorder="1" applyAlignment="1">
      <alignment horizontal="center" vertical="center"/>
    </xf>
    <xf numFmtId="0" fontId="53" fillId="5" borderId="12" xfId="0" applyFont="1" applyFill="1" applyBorder="1" applyAlignment="1">
      <alignment horizontal="center" vertical="center"/>
    </xf>
    <xf numFmtId="0" fontId="53" fillId="5" borderId="13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53" fillId="5" borderId="5" xfId="0" applyFont="1" applyFill="1" applyBorder="1" applyAlignment="1">
      <alignment horizontal="center" vertical="center"/>
    </xf>
    <xf numFmtId="0" fontId="53" fillId="5" borderId="6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top"/>
    </xf>
    <xf numFmtId="0" fontId="1" fillId="4" borderId="39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7" fillId="4" borderId="43" xfId="0" applyFont="1" applyFill="1" applyBorder="1" applyAlignment="1">
      <alignment horizontal="center" vertical="top"/>
    </xf>
    <xf numFmtId="0" fontId="68" fillId="8" borderId="4" xfId="0" applyFont="1" applyFill="1" applyBorder="1" applyAlignment="1">
      <alignment horizontal="center" vertical="center"/>
    </xf>
    <xf numFmtId="0" fontId="67" fillId="8" borderId="4" xfId="0" applyFont="1" applyFill="1" applyBorder="1" applyAlignment="1">
      <alignment horizontal="center" vertical="center"/>
    </xf>
    <xf numFmtId="7" fontId="69" fillId="10" borderId="70" xfId="2" quotePrefix="1" applyNumberFormat="1" applyFont="1" applyFill="1" applyBorder="1" applyAlignment="1" applyProtection="1">
      <alignment horizontal="center" vertical="center"/>
    </xf>
    <xf numFmtId="7" fontId="69" fillId="10" borderId="38" xfId="2" quotePrefix="1" applyNumberFormat="1" applyFont="1" applyFill="1" applyBorder="1" applyAlignment="1" applyProtection="1">
      <alignment horizontal="center" vertical="center"/>
    </xf>
    <xf numFmtId="0" fontId="70" fillId="7" borderId="30" xfId="0" applyFont="1" applyFill="1" applyBorder="1" applyAlignment="1" applyProtection="1">
      <alignment horizontal="center" vertical="center" wrapText="1"/>
      <protection locked="0"/>
    </xf>
    <xf numFmtId="0" fontId="70" fillId="7" borderId="31" xfId="0" applyFont="1" applyFill="1" applyBorder="1" applyAlignment="1" applyProtection="1">
      <alignment horizontal="center" vertical="center" wrapText="1"/>
      <protection locked="0"/>
    </xf>
    <xf numFmtId="0" fontId="25" fillId="8" borderId="7" xfId="0" applyFont="1" applyFill="1" applyBorder="1" applyAlignment="1" applyProtection="1">
      <alignment horizontal="center" vertical="center"/>
      <protection locked="0"/>
    </xf>
    <xf numFmtId="0" fontId="25" fillId="8" borderId="8" xfId="0" applyFont="1" applyFill="1" applyBorder="1" applyAlignment="1" applyProtection="1">
      <alignment horizontal="center" vertical="center"/>
      <protection locked="0"/>
    </xf>
    <xf numFmtId="0" fontId="25" fillId="8" borderId="9" xfId="0" applyFont="1" applyFill="1" applyBorder="1" applyAlignment="1" applyProtection="1">
      <alignment horizontal="center" vertical="center"/>
      <protection locked="0"/>
    </xf>
    <xf numFmtId="0" fontId="25" fillId="8" borderId="10" xfId="0" applyFont="1" applyFill="1" applyBorder="1" applyAlignment="1" applyProtection="1">
      <alignment horizontal="center" vertical="center"/>
      <protection locked="0"/>
    </xf>
    <xf numFmtId="0" fontId="26" fillId="0" borderId="11" xfId="0" applyFont="1" applyBorder="1" applyAlignment="1" applyProtection="1">
      <alignment horizontal="left" shrinkToFit="1"/>
      <protection locked="0"/>
    </xf>
    <xf numFmtId="0" fontId="27" fillId="0" borderId="13" xfId="0" applyFont="1" applyBorder="1" applyAlignment="1" applyProtection="1">
      <alignment horizontal="left" shrinkToFit="1"/>
      <protection locked="0"/>
    </xf>
    <xf numFmtId="0" fontId="28" fillId="0" borderId="11" xfId="0" applyFont="1" applyBorder="1" applyAlignment="1" applyProtection="1">
      <alignment horizontal="left" shrinkToFit="1"/>
      <protection locked="0"/>
    </xf>
    <xf numFmtId="0" fontId="8" fillId="0" borderId="13" xfId="0" applyFont="1" applyBorder="1" applyAlignment="1" applyProtection="1">
      <alignment horizontal="left" shrinkToFit="1"/>
      <protection locked="0"/>
    </xf>
    <xf numFmtId="0" fontId="34" fillId="0" borderId="0" xfId="0" applyFont="1" applyAlignment="1">
      <alignment horizontal="center" vertical="center"/>
    </xf>
    <xf numFmtId="0" fontId="35" fillId="7" borderId="37" xfId="0" applyFont="1" applyFill="1" applyBorder="1" applyAlignment="1" applyProtection="1">
      <alignment horizontal="center"/>
      <protection locked="0"/>
    </xf>
    <xf numFmtId="0" fontId="35" fillId="7" borderId="38" xfId="0" applyFont="1" applyFill="1" applyBorder="1" applyAlignment="1" applyProtection="1">
      <alignment horizontal="center"/>
      <protection locked="0"/>
    </xf>
    <xf numFmtId="0" fontId="25" fillId="7" borderId="7" xfId="0" applyFont="1" applyFill="1" applyBorder="1" applyAlignment="1" applyProtection="1">
      <alignment horizontal="center" vertical="center" wrapText="1"/>
      <protection locked="0"/>
    </xf>
    <xf numFmtId="0" fontId="25" fillId="7" borderId="33" xfId="0" applyFont="1" applyFill="1" applyBorder="1" applyAlignment="1" applyProtection="1">
      <alignment horizontal="center" vertical="center" wrapText="1"/>
      <protection locked="0"/>
    </xf>
    <xf numFmtId="0" fontId="25" fillId="7" borderId="8" xfId="0" applyFont="1" applyFill="1" applyBorder="1" applyAlignment="1" applyProtection="1">
      <alignment horizontal="center" vertical="center" wrapText="1"/>
      <protection locked="0"/>
    </xf>
    <xf numFmtId="0" fontId="25" fillId="7" borderId="55" xfId="0" applyFont="1" applyFill="1" applyBorder="1" applyAlignment="1" applyProtection="1">
      <alignment horizontal="center" vertical="center" wrapText="1"/>
      <protection locked="0"/>
    </xf>
    <xf numFmtId="0" fontId="25" fillId="7" borderId="0" xfId="0" applyFont="1" applyFill="1" applyAlignment="1" applyProtection="1">
      <alignment horizontal="center" vertical="center" wrapText="1"/>
      <protection locked="0"/>
    </xf>
    <xf numFmtId="0" fontId="25" fillId="7" borderId="56" xfId="0" applyFont="1" applyFill="1" applyBorder="1" applyAlignment="1" applyProtection="1">
      <alignment horizontal="center" vertical="center" wrapText="1"/>
      <protection locked="0"/>
    </xf>
    <xf numFmtId="0" fontId="25" fillId="7" borderId="9" xfId="0" applyFont="1" applyFill="1" applyBorder="1" applyAlignment="1" applyProtection="1">
      <alignment horizontal="center" vertical="center" wrapText="1"/>
      <protection locked="0"/>
    </xf>
    <xf numFmtId="0" fontId="25" fillId="7" borderId="51" xfId="0" applyFont="1" applyFill="1" applyBorder="1" applyAlignment="1" applyProtection="1">
      <alignment horizontal="center" vertical="center" wrapText="1"/>
      <protection locked="0"/>
    </xf>
    <xf numFmtId="0" fontId="25" fillId="7" borderId="10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/>
    </xf>
    <xf numFmtId="0" fontId="56" fillId="9" borderId="59" xfId="0" applyFont="1" applyFill="1" applyBorder="1" applyAlignment="1">
      <alignment horizontal="center" vertical="top"/>
    </xf>
    <xf numFmtId="0" fontId="56" fillId="9" borderId="60" xfId="0" applyFont="1" applyFill="1" applyBorder="1" applyAlignment="1">
      <alignment horizontal="center" vertical="top"/>
    </xf>
    <xf numFmtId="0" fontId="56" fillId="9" borderId="61" xfId="0" applyFont="1" applyFill="1" applyBorder="1" applyAlignment="1">
      <alignment horizontal="center" vertical="top"/>
    </xf>
    <xf numFmtId="0" fontId="58" fillId="9" borderId="46" xfId="0" applyFont="1" applyFill="1" applyBorder="1" applyAlignment="1">
      <alignment horizontal="center" vertical="center"/>
    </xf>
    <xf numFmtId="0" fontId="58" fillId="9" borderId="65" xfId="0" applyFont="1" applyFill="1" applyBorder="1" applyAlignment="1">
      <alignment horizontal="center" vertical="center"/>
    </xf>
    <xf numFmtId="0" fontId="56" fillId="9" borderId="45" xfId="0" applyFont="1" applyFill="1" applyBorder="1" applyAlignment="1">
      <alignment horizontal="center" vertical="top"/>
    </xf>
    <xf numFmtId="0" fontId="56" fillId="9" borderId="63" xfId="0" applyFont="1" applyFill="1" applyBorder="1" applyAlignment="1">
      <alignment horizontal="center" vertical="top"/>
    </xf>
  </cellXfs>
  <cellStyles count="4">
    <cellStyle name="Énfasis6" xfId="1" builtinId="49"/>
    <cellStyle name="Moneda" xfId="2" builtinId="4"/>
    <cellStyle name="Normal" xfId="0" builtinId="0"/>
    <cellStyle name="Porcentaje" xfId="3" builtinId="5"/>
  </cellStyles>
  <dxfs count="12">
    <dxf>
      <font>
        <b/>
        <i val="0"/>
        <color rgb="FFFF0000"/>
      </font>
    </dxf>
    <dxf>
      <font>
        <b/>
        <i val="0"/>
        <color rgb="FFFF0000"/>
      </font>
    </dxf>
    <dxf>
      <font>
        <color rgb="FFC00000"/>
      </font>
      <fill>
        <patternFill>
          <bgColor rgb="FFFFCCCC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C00000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1F916E"/>
      <color rgb="FF000080"/>
      <color rgb="FFFFCCCC"/>
      <color rgb="FF000099"/>
      <color rgb="FFFFC7CE"/>
      <color rgb="FFFFF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22" fmlaRange="$M$5:$M$9" noThreeD="1" sel="5" val="0"/>
</file>

<file path=xl/ctrlProps/ctrlProp2.xml><?xml version="1.0" encoding="utf-8"?>
<formControlPr xmlns="http://schemas.microsoft.com/office/spreadsheetml/2009/9/main" objectType="Drop" dropStyle="combo" dx="22" fmlaRange="$M$20:M$23" noThreeD="1" sel="0" val="0"/>
</file>

<file path=xl/ctrlProps/ctrlProp3.xml><?xml version="1.0" encoding="utf-8"?>
<formControlPr xmlns="http://schemas.microsoft.com/office/spreadsheetml/2009/9/main" objectType="Drop" dropStyle="combo" dx="22" fmlaRange="$F$31:$F$41" noThreeD="1" sel="10" val="0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18</xdr:row>
      <xdr:rowOff>304800</xdr:rowOff>
    </xdr:from>
    <xdr:to>
      <xdr:col>6</xdr:col>
      <xdr:colOff>85725</xdr:colOff>
      <xdr:row>20</xdr:row>
      <xdr:rowOff>295275</xdr:rowOff>
    </xdr:to>
    <xdr:sp macro="" textlink="">
      <xdr:nvSpPr>
        <xdr:cNvPr id="2" name="Clau de tancamen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8210550" y="5029200"/>
          <a:ext cx="47625" cy="6191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ca-E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12</xdr:row>
          <xdr:rowOff>0</xdr:rowOff>
        </xdr:from>
        <xdr:to>
          <xdr:col>5</xdr:col>
          <xdr:colOff>2447925</xdr:colOff>
          <xdr:row>13</xdr:row>
          <xdr:rowOff>19050</xdr:rowOff>
        </xdr:to>
        <xdr:sp macro="" textlink="">
          <xdr:nvSpPr>
            <xdr:cNvPr id="47112" name="Drop Down 8" hidden="1">
              <a:extLst>
                <a:ext uri="{63B3BB69-23CF-44E3-9099-C40C66FF867C}">
                  <a14:compatExt spid="_x0000_s47112"/>
                </a:ext>
                <a:ext uri="{FF2B5EF4-FFF2-40B4-BE49-F238E27FC236}">
                  <a16:creationId xmlns:a16="http://schemas.microsoft.com/office/drawing/2014/main" id="{00000000-0008-0000-0300-000008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23</xdr:row>
          <xdr:rowOff>9525</xdr:rowOff>
        </xdr:from>
        <xdr:to>
          <xdr:col>7</xdr:col>
          <xdr:colOff>104775</xdr:colOff>
          <xdr:row>24</xdr:row>
          <xdr:rowOff>0</xdr:rowOff>
        </xdr:to>
        <xdr:sp macro="" textlink="">
          <xdr:nvSpPr>
            <xdr:cNvPr id="47114" name="Drop Down 10" hidden="1">
              <a:extLst>
                <a:ext uri="{63B3BB69-23CF-44E3-9099-C40C66FF867C}">
                  <a14:compatExt spid="_x0000_s47114"/>
                </a:ext>
                <a:ext uri="{FF2B5EF4-FFF2-40B4-BE49-F238E27FC236}">
                  <a16:creationId xmlns:a16="http://schemas.microsoft.com/office/drawing/2014/main" id="{00000000-0008-0000-0300-00000A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19050</xdr:colOff>
      <xdr:row>12</xdr:row>
      <xdr:rowOff>0</xdr:rowOff>
    </xdr:from>
    <xdr:to>
      <xdr:col>5</xdr:col>
      <xdr:colOff>2447925</xdr:colOff>
      <xdr:row>13</xdr:row>
      <xdr:rowOff>21980</xdr:rowOff>
    </xdr:to>
    <xdr:sp macro="" textlink="">
      <xdr:nvSpPr>
        <xdr:cNvPr id="2" name="Drop Down 2" hidden="1">
          <a:extLst>
            <a:ext uri="{63B3BB69-23CF-44E3-9099-C40C66FF867C}">
              <a14:compatExt xmlns:a14="http://schemas.microsoft.com/office/drawing/2010/main" spid="_x0000_s47106"/>
            </a:ex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17</xdr:row>
          <xdr:rowOff>9525</xdr:rowOff>
        </xdr:from>
        <xdr:to>
          <xdr:col>5</xdr:col>
          <xdr:colOff>2428875</xdr:colOff>
          <xdr:row>17</xdr:row>
          <xdr:rowOff>209550</xdr:rowOff>
        </xdr:to>
        <xdr:sp macro="" textlink="">
          <xdr:nvSpPr>
            <xdr:cNvPr id="47115" name="Drop Down 2" hidden="1">
              <a:extLst>
                <a:ext uri="{63B3BB69-23CF-44E3-9099-C40C66FF867C}">
                  <a14:compatExt spid="_x0000_s47115"/>
                </a:ext>
                <a:ext uri="{FF2B5EF4-FFF2-40B4-BE49-F238E27FC236}">
                  <a16:creationId xmlns:a16="http://schemas.microsoft.com/office/drawing/2014/main" id="{00000000-0008-0000-0300-00000B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10" Type="http://schemas.openxmlformats.org/officeDocument/2006/relationships/comments" Target="../comments1.xml"/><Relationship Id="rId4" Type="http://schemas.openxmlformats.org/officeDocument/2006/relationships/printerSettings" Target="../printerSettings/printerSettings4.bin"/><Relationship Id="rId9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3.v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10" Type="http://schemas.openxmlformats.org/officeDocument/2006/relationships/comments" Target="../comments2.xml"/><Relationship Id="rId4" Type="http://schemas.openxmlformats.org/officeDocument/2006/relationships/printerSettings" Target="../printerSettings/printerSettings11.bin"/><Relationship Id="rId9" Type="http://schemas.openxmlformats.org/officeDocument/2006/relationships/vmlDrawing" Target="../drawings/vmlDrawing4.v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17.bin"/><Relationship Id="rId7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6" Type="http://schemas.openxmlformats.org/officeDocument/2006/relationships/printerSettings" Target="../printerSettings/printerSettings20.bin"/><Relationship Id="rId11" Type="http://schemas.openxmlformats.org/officeDocument/2006/relationships/comments" Target="../comments3.xml"/><Relationship Id="rId5" Type="http://schemas.openxmlformats.org/officeDocument/2006/relationships/printerSettings" Target="../printerSettings/printerSettings19.bin"/><Relationship Id="rId10" Type="http://schemas.openxmlformats.org/officeDocument/2006/relationships/vmlDrawing" Target="../drawings/vmlDrawing6.vml"/><Relationship Id="rId4" Type="http://schemas.openxmlformats.org/officeDocument/2006/relationships/printerSettings" Target="../printerSettings/printerSettings18.bin"/><Relationship Id="rId9" Type="http://schemas.openxmlformats.org/officeDocument/2006/relationships/vmlDrawing" Target="../drawings/vmlDrawing5.v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13" Type="http://schemas.openxmlformats.org/officeDocument/2006/relationships/ctrlProp" Target="../ctrlProps/ctrlProp3.xml"/><Relationship Id="rId3" Type="http://schemas.openxmlformats.org/officeDocument/2006/relationships/printerSettings" Target="../printerSettings/printerSettings24.bin"/><Relationship Id="rId7" Type="http://schemas.openxmlformats.org/officeDocument/2006/relationships/printerSettings" Target="../printerSettings/printerSettings28.bin"/><Relationship Id="rId12" Type="http://schemas.openxmlformats.org/officeDocument/2006/relationships/ctrlProp" Target="../ctrlProps/ctrlProp2.xml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Relationship Id="rId6" Type="http://schemas.openxmlformats.org/officeDocument/2006/relationships/printerSettings" Target="../printerSettings/printerSettings27.bin"/><Relationship Id="rId11" Type="http://schemas.openxmlformats.org/officeDocument/2006/relationships/ctrlProp" Target="../ctrlProps/ctrlProp1.xml"/><Relationship Id="rId5" Type="http://schemas.openxmlformats.org/officeDocument/2006/relationships/printerSettings" Target="../printerSettings/printerSettings26.bin"/><Relationship Id="rId10" Type="http://schemas.openxmlformats.org/officeDocument/2006/relationships/vmlDrawing" Target="../drawings/vmlDrawing8.vml"/><Relationship Id="rId4" Type="http://schemas.openxmlformats.org/officeDocument/2006/relationships/printerSettings" Target="../printerSettings/printerSettings25.bin"/><Relationship Id="rId9" Type="http://schemas.openxmlformats.org/officeDocument/2006/relationships/vmlDrawing" Target="../drawings/vmlDrawing7.vml"/><Relationship Id="rId1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9.vml"/><Relationship Id="rId3" Type="http://schemas.openxmlformats.org/officeDocument/2006/relationships/printerSettings" Target="../printerSettings/printerSettings31.bin"/><Relationship Id="rId7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printerSettings" Target="../printerSettings/printerSettings34.bin"/><Relationship Id="rId5" Type="http://schemas.openxmlformats.org/officeDocument/2006/relationships/printerSettings" Target="../printerSettings/printerSettings33.bin"/><Relationship Id="rId4" Type="http://schemas.openxmlformats.org/officeDocument/2006/relationships/printerSettings" Target="../printerSettings/printerSettings3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3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7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6" Type="http://schemas.openxmlformats.org/officeDocument/2006/relationships/printerSettings" Target="../printerSettings/printerSettings42.bin"/><Relationship Id="rId5" Type="http://schemas.openxmlformats.org/officeDocument/2006/relationships/printerSettings" Target="../printerSettings/printerSettings41.bin"/><Relationship Id="rId4" Type="http://schemas.openxmlformats.org/officeDocument/2006/relationships/printerSettings" Target="../printerSettings/printerSettings40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6.bin"/><Relationship Id="rId7" Type="http://schemas.openxmlformats.org/officeDocument/2006/relationships/printerSettings" Target="../printerSettings/printerSettings50.bin"/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Relationship Id="rId6" Type="http://schemas.openxmlformats.org/officeDocument/2006/relationships/printerSettings" Target="../printerSettings/printerSettings49.bin"/><Relationship Id="rId5" Type="http://schemas.openxmlformats.org/officeDocument/2006/relationships/printerSettings" Target="../printerSettings/printerSettings48.bin"/><Relationship Id="rId4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ull5">
    <tabColor theme="5" tint="0.39997558519241921"/>
    <pageSetUpPr autoPageBreaks="0" fitToPage="1"/>
  </sheetPr>
  <dimension ref="A1:EC217"/>
  <sheetViews>
    <sheetView showZeros="0" topLeftCell="B1" zoomScale="96" zoomScaleNormal="96" zoomScaleSheetLayoutView="80" workbookViewId="0">
      <pane ySplit="3" topLeftCell="A103" activePane="bottomLeft" state="frozen"/>
      <selection activeCell="B1" sqref="B1"/>
      <selection pane="bottomLeft" activeCell="L126" sqref="L126:L127"/>
    </sheetView>
  </sheetViews>
  <sheetFormatPr baseColWidth="10" defaultColWidth="9.140625" defaultRowHeight="15" x14ac:dyDescent="0.25"/>
  <cols>
    <col min="1" max="1" width="12.7109375" hidden="1" customWidth="1"/>
    <col min="2" max="2" width="11.28515625" style="50" customWidth="1"/>
    <col min="3" max="3" width="65.5703125" customWidth="1"/>
    <col min="4" max="4" width="23.5703125" customWidth="1"/>
    <col min="5" max="5" width="3.85546875" style="50" customWidth="1"/>
    <col min="6" max="6" width="4" style="50" customWidth="1"/>
    <col min="7" max="7" width="10.28515625" customWidth="1"/>
    <col min="8" max="8" width="30.7109375" customWidth="1"/>
    <col min="9" max="9" width="9.140625" style="50"/>
    <col min="10" max="10" width="17.7109375" customWidth="1"/>
    <col min="11" max="11" width="9.85546875" style="50" customWidth="1"/>
    <col min="12" max="13" width="15.7109375" customWidth="1"/>
    <col min="14" max="15" width="18.7109375" customWidth="1"/>
    <col min="16" max="16" width="10.28515625" hidden="1" customWidth="1"/>
    <col min="17" max="17" width="10" hidden="1" customWidth="1"/>
    <col min="19" max="19" width="10" hidden="1" customWidth="1"/>
    <col min="20" max="20" width="9.140625" style="58"/>
    <col min="21" max="21" width="5.85546875" hidden="1" customWidth="1"/>
    <col min="132" max="132" width="9.140625" customWidth="1"/>
    <col min="133" max="133" width="12" customWidth="1"/>
    <col min="134" max="134" width="9.140625" customWidth="1"/>
  </cols>
  <sheetData>
    <row r="1" spans="1:133" ht="28.5" x14ac:dyDescent="0.45">
      <c r="B1" s="292" t="str">
        <f>Portada!B1</f>
        <v>Actualització a: 03/03/2026</v>
      </c>
      <c r="C1" s="292"/>
      <c r="D1" s="293" t="s">
        <v>0</v>
      </c>
      <c r="E1" s="293"/>
      <c r="F1" s="293"/>
      <c r="G1" s="293"/>
      <c r="H1" s="293"/>
      <c r="I1" s="293"/>
      <c r="J1" s="293"/>
      <c r="K1" s="293"/>
      <c r="L1" s="109"/>
      <c r="M1" s="109"/>
      <c r="N1" s="109"/>
      <c r="O1" s="109"/>
      <c r="T1" s="18"/>
    </row>
    <row r="2" spans="1:133" ht="21" x14ac:dyDescent="0.25">
      <c r="A2" s="294" t="s">
        <v>1</v>
      </c>
      <c r="B2" s="294"/>
      <c r="C2" s="294"/>
      <c r="D2" s="294" t="s">
        <v>2</v>
      </c>
      <c r="E2" s="295" t="s">
        <v>3</v>
      </c>
      <c r="F2" s="296"/>
      <c r="G2" s="225" t="s">
        <v>4</v>
      </c>
      <c r="H2" s="297" t="s">
        <v>5</v>
      </c>
      <c r="I2" s="294" t="s">
        <v>6</v>
      </c>
      <c r="J2" s="294"/>
      <c r="K2" s="298" t="s">
        <v>7</v>
      </c>
      <c r="L2" s="294" t="s">
        <v>8</v>
      </c>
      <c r="M2" s="294"/>
      <c r="N2" s="294" t="s">
        <v>9</v>
      </c>
      <c r="O2" s="294"/>
      <c r="P2" s="294" t="s">
        <v>10</v>
      </c>
      <c r="Q2" s="294"/>
      <c r="R2" s="23"/>
      <c r="S2" s="90" t="s">
        <v>11</v>
      </c>
      <c r="T2" s="18"/>
      <c r="U2" s="90" t="s">
        <v>11</v>
      </c>
    </row>
    <row r="3" spans="1:133" ht="21" x14ac:dyDescent="0.25">
      <c r="A3" s="294"/>
      <c r="B3" s="294"/>
      <c r="C3" s="294"/>
      <c r="D3" s="294"/>
      <c r="E3" s="24" t="s">
        <v>12</v>
      </c>
      <c r="F3" s="24" t="s">
        <v>13</v>
      </c>
      <c r="G3" s="227" t="s">
        <v>14</v>
      </c>
      <c r="H3" s="297"/>
      <c r="I3" s="25" t="s">
        <v>15</v>
      </c>
      <c r="J3" s="25" t="s">
        <v>16</v>
      </c>
      <c r="K3" s="299"/>
      <c r="L3" s="100" t="s">
        <v>17</v>
      </c>
      <c r="M3" s="100" t="s">
        <v>11</v>
      </c>
      <c r="N3" s="100" t="s">
        <v>18</v>
      </c>
      <c r="O3" s="100" t="s">
        <v>19</v>
      </c>
      <c r="P3" s="26" t="s">
        <v>20</v>
      </c>
      <c r="Q3" s="26" t="s">
        <v>21</v>
      </c>
      <c r="R3" s="27"/>
      <c r="S3" s="91"/>
      <c r="T3" s="18"/>
      <c r="U3" s="102" t="s">
        <v>22</v>
      </c>
    </row>
    <row r="4" spans="1:133" ht="21" x14ac:dyDescent="0.25">
      <c r="A4" s="27"/>
      <c r="B4" s="27"/>
      <c r="C4" s="27"/>
      <c r="D4" s="23"/>
      <c r="E4" s="23"/>
      <c r="F4" s="23"/>
      <c r="G4" s="23"/>
      <c r="H4" s="27"/>
      <c r="I4" s="28"/>
      <c r="J4" s="28"/>
      <c r="K4" s="29"/>
      <c r="L4" s="29"/>
      <c r="M4" s="29"/>
      <c r="N4" s="18"/>
      <c r="O4" s="18"/>
      <c r="P4" s="18"/>
      <c r="Q4" s="18"/>
      <c r="R4" s="27"/>
      <c r="S4" s="27"/>
      <c r="T4" s="18"/>
      <c r="U4" s="27"/>
      <c r="EC4" s="18"/>
    </row>
    <row r="5" spans="1:133" ht="18.75" x14ac:dyDescent="0.3">
      <c r="A5" s="19"/>
      <c r="B5" s="30"/>
      <c r="C5" s="31" t="s">
        <v>23</v>
      </c>
      <c r="D5" s="32"/>
      <c r="E5" s="30"/>
      <c r="F5" s="30"/>
      <c r="G5" s="18"/>
      <c r="H5" s="18"/>
      <c r="I5" s="30"/>
      <c r="J5" s="18"/>
      <c r="K5" s="30"/>
      <c r="L5" s="18"/>
      <c r="M5" s="18"/>
      <c r="N5" s="18"/>
      <c r="O5" s="18"/>
      <c r="P5" s="18"/>
      <c r="Q5" s="18"/>
      <c r="R5" s="18"/>
      <c r="S5" s="18"/>
      <c r="T5" s="18"/>
      <c r="U5" s="18"/>
      <c r="EC5" s="18"/>
    </row>
    <row r="6" spans="1:133" x14ac:dyDescent="0.25">
      <c r="A6" s="18"/>
      <c r="B6" s="40" t="s">
        <v>24</v>
      </c>
      <c r="C6" s="18"/>
      <c r="D6" s="18" t="s">
        <v>25</v>
      </c>
      <c r="E6" s="30"/>
      <c r="F6" s="30"/>
      <c r="G6" s="18"/>
      <c r="H6" s="18"/>
      <c r="I6" s="30"/>
      <c r="J6" s="18"/>
      <c r="K6" s="30"/>
      <c r="L6" s="18"/>
      <c r="M6" s="18"/>
      <c r="N6" s="18"/>
      <c r="O6" s="18"/>
      <c r="P6" s="18"/>
      <c r="Q6" s="18"/>
      <c r="R6" s="18"/>
      <c r="S6" s="18"/>
      <c r="T6" s="18"/>
      <c r="U6" s="18"/>
      <c r="EC6" s="18"/>
    </row>
    <row r="7" spans="1:133" x14ac:dyDescent="0.25">
      <c r="A7" s="33"/>
      <c r="B7" s="155" t="s">
        <v>26</v>
      </c>
      <c r="C7" s="156" t="s">
        <v>27</v>
      </c>
      <c r="D7" s="157"/>
      <c r="E7" s="158"/>
      <c r="F7" s="159"/>
      <c r="G7" s="160"/>
      <c r="H7" s="157"/>
      <c r="I7" s="159"/>
      <c r="J7" s="157"/>
      <c r="K7" s="159"/>
      <c r="L7" s="160"/>
      <c r="M7" s="161"/>
      <c r="N7" s="162">
        <f>(IF(G7=0,1,G7)*IF(I7=0,1,I7)*L7)+M7*IF(G7=0,1,G7)*IF(I7=0,1,I7)</f>
        <v>0</v>
      </c>
      <c r="O7" s="163">
        <f>N7/Portada!$F$15</f>
        <v>0</v>
      </c>
      <c r="P7" s="22"/>
      <c r="Q7" s="22"/>
      <c r="R7" s="18"/>
      <c r="S7" s="89">
        <f>M7*IF(G7=0,1,G7)*IF(I7=0,1,I7)</f>
        <v>0</v>
      </c>
      <c r="T7" s="18"/>
      <c r="U7" s="27"/>
      <c r="EC7" s="162">
        <f>(IF(G7=0,1,G7)*IF(I7=0,1,I7)*L7 )+M7*IF(G7=0,1,G7)*IF(I7=0,1,I7)</f>
        <v>0</v>
      </c>
    </row>
    <row r="8" spans="1:133" x14ac:dyDescent="0.25">
      <c r="A8" s="18"/>
      <c r="B8" s="148" t="s">
        <v>28</v>
      </c>
      <c r="C8" s="149" t="s">
        <v>29</v>
      </c>
      <c r="D8" s="150"/>
      <c r="E8" s="151"/>
      <c r="F8" s="152"/>
      <c r="G8" s="153"/>
      <c r="H8" s="150"/>
      <c r="I8" s="152"/>
      <c r="J8" s="150"/>
      <c r="K8" s="152"/>
      <c r="L8" s="153"/>
      <c r="M8" s="145"/>
      <c r="N8" s="146">
        <f>(IF(G8=0,1,G8)*IF(I8=0,1,I8)*L8)+M8*IF(G8=0,1,G8)*IF(I8=0,1,I8)</f>
        <v>0</v>
      </c>
      <c r="O8" s="147">
        <f>N8/Portada!$F$15</f>
        <v>0</v>
      </c>
      <c r="P8" s="22"/>
      <c r="Q8" s="22"/>
      <c r="R8" s="18"/>
      <c r="S8" s="89">
        <f t="shared" ref="S8:S16" si="0">M8*IF(G8=0,1,G8)*IF(I8=0,1,I8)</f>
        <v>0</v>
      </c>
      <c r="T8" s="18"/>
      <c r="U8" s="27"/>
      <c r="EC8" s="146">
        <f>(IF(G8=0,1,G8)*IF(I8=0,1,I8)*L8 )+M8*IF(G8=0,1,G8)*IF(I8=0,1,I8)</f>
        <v>0</v>
      </c>
    </row>
    <row r="9" spans="1:133" x14ac:dyDescent="0.25">
      <c r="A9" s="18"/>
      <c r="B9" s="139" t="s">
        <v>30</v>
      </c>
      <c r="C9" s="140" t="s">
        <v>31</v>
      </c>
      <c r="D9" s="141"/>
      <c r="E9" s="142"/>
      <c r="F9" s="143"/>
      <c r="G9" s="144"/>
      <c r="H9" s="141"/>
      <c r="I9" s="143"/>
      <c r="J9" s="141"/>
      <c r="K9" s="143"/>
      <c r="L9" s="144"/>
      <c r="M9" s="145"/>
      <c r="N9" s="146">
        <f t="shared" ref="N9:N16" si="1">(IF(G9=0,1,G9)*IF(I9=0,1,I9)*L9 )+M9*IF(G9=0,1,G9)*IF(I9=0,1,I9)</f>
        <v>0</v>
      </c>
      <c r="O9" s="147">
        <f>N9/Portada!$F$15</f>
        <v>0</v>
      </c>
      <c r="P9" s="22"/>
      <c r="Q9" s="22"/>
      <c r="R9" s="18"/>
      <c r="S9" s="89">
        <f t="shared" si="0"/>
        <v>0</v>
      </c>
      <c r="T9" s="18"/>
      <c r="U9" s="18"/>
      <c r="EC9" s="146">
        <f t="shared" ref="EC9:EC16" si="2">(IF(G9=0,1,G9)*IF(I9=0,1,I9)*L9 )+M9*IF(G9=0,1,G9)*IF(I9=0,1,I9)</f>
        <v>0</v>
      </c>
    </row>
    <row r="10" spans="1:133" x14ac:dyDescent="0.25">
      <c r="A10" s="18"/>
      <c r="B10" s="148" t="s">
        <v>32</v>
      </c>
      <c r="C10" s="149" t="s">
        <v>33</v>
      </c>
      <c r="D10" s="150"/>
      <c r="E10" s="151"/>
      <c r="F10" s="152"/>
      <c r="G10" s="153"/>
      <c r="H10" s="150"/>
      <c r="I10" s="152"/>
      <c r="J10" s="150"/>
      <c r="K10" s="152"/>
      <c r="L10" s="153"/>
      <c r="M10" s="145"/>
      <c r="N10" s="146">
        <f t="shared" si="1"/>
        <v>0</v>
      </c>
      <c r="O10" s="147">
        <f>N10/Portada!$F$15</f>
        <v>0</v>
      </c>
      <c r="P10" s="22"/>
      <c r="Q10" s="22"/>
      <c r="R10" s="18"/>
      <c r="S10" s="89">
        <f t="shared" si="0"/>
        <v>0</v>
      </c>
      <c r="T10" s="18"/>
      <c r="U10" s="18"/>
      <c r="EC10" s="146">
        <f t="shared" si="2"/>
        <v>0</v>
      </c>
    </row>
    <row r="11" spans="1:133" x14ac:dyDescent="0.25">
      <c r="A11" s="18"/>
      <c r="B11" s="139" t="s">
        <v>34</v>
      </c>
      <c r="C11" s="140" t="s">
        <v>35</v>
      </c>
      <c r="D11" s="141"/>
      <c r="E11" s="142"/>
      <c r="F11" s="143"/>
      <c r="G11" s="144"/>
      <c r="H11" s="141"/>
      <c r="I11" s="143"/>
      <c r="J11" s="141"/>
      <c r="K11" s="142"/>
      <c r="L11" s="144"/>
      <c r="M11" s="145"/>
      <c r="N11" s="146">
        <f t="shared" si="1"/>
        <v>0</v>
      </c>
      <c r="O11" s="147">
        <f>N11/Portada!$F$15</f>
        <v>0</v>
      </c>
      <c r="P11" s="22"/>
      <c r="Q11" s="22"/>
      <c r="R11" s="18"/>
      <c r="S11" s="89">
        <f t="shared" si="0"/>
        <v>0</v>
      </c>
      <c r="T11" s="18"/>
      <c r="U11" s="18"/>
      <c r="EC11" s="146">
        <f t="shared" si="2"/>
        <v>0</v>
      </c>
    </row>
    <row r="12" spans="1:133" x14ac:dyDescent="0.25">
      <c r="A12" s="18"/>
      <c r="B12" s="148" t="s">
        <v>36</v>
      </c>
      <c r="C12" s="149" t="s">
        <v>37</v>
      </c>
      <c r="D12" s="150"/>
      <c r="E12" s="151"/>
      <c r="F12" s="152"/>
      <c r="G12" s="153"/>
      <c r="H12" s="150"/>
      <c r="I12" s="152"/>
      <c r="J12" s="150"/>
      <c r="K12" s="151"/>
      <c r="L12" s="153"/>
      <c r="M12" s="145"/>
      <c r="N12" s="146">
        <f t="shared" si="1"/>
        <v>0</v>
      </c>
      <c r="O12" s="147">
        <f>N12/Portada!$F$15</f>
        <v>0</v>
      </c>
      <c r="P12" s="22"/>
      <c r="Q12" s="22"/>
      <c r="R12" s="18"/>
      <c r="S12" s="89">
        <f t="shared" si="0"/>
        <v>0</v>
      </c>
      <c r="T12" s="18"/>
      <c r="U12" s="18"/>
      <c r="EC12" s="146">
        <f t="shared" si="2"/>
        <v>0</v>
      </c>
    </row>
    <row r="13" spans="1:133" x14ac:dyDescent="0.25">
      <c r="A13" s="18"/>
      <c r="B13" s="139" t="s">
        <v>38</v>
      </c>
      <c r="C13" s="140" t="s">
        <v>39</v>
      </c>
      <c r="D13" s="141"/>
      <c r="E13" s="142"/>
      <c r="F13" s="143"/>
      <c r="G13" s="144"/>
      <c r="H13" s="141"/>
      <c r="I13" s="143"/>
      <c r="J13" s="141"/>
      <c r="K13" s="142"/>
      <c r="L13" s="144"/>
      <c r="M13" s="145"/>
      <c r="N13" s="146">
        <f t="shared" si="1"/>
        <v>0</v>
      </c>
      <c r="O13" s="147">
        <f>N13/Portada!$F$15</f>
        <v>0</v>
      </c>
      <c r="P13" s="22"/>
      <c r="Q13" s="22"/>
      <c r="R13" s="18"/>
      <c r="S13" s="89">
        <f t="shared" si="0"/>
        <v>0</v>
      </c>
      <c r="T13" s="18"/>
      <c r="U13" s="18"/>
      <c r="EC13" s="146">
        <f t="shared" si="2"/>
        <v>0</v>
      </c>
    </row>
    <row r="14" spans="1:133" x14ac:dyDescent="0.25">
      <c r="A14" s="18"/>
      <c r="B14" s="148" t="s">
        <v>40</v>
      </c>
      <c r="C14" s="138"/>
      <c r="D14" s="150"/>
      <c r="E14" s="151"/>
      <c r="F14" s="152"/>
      <c r="G14" s="153"/>
      <c r="H14" s="150"/>
      <c r="I14" s="152"/>
      <c r="J14" s="150"/>
      <c r="K14" s="151"/>
      <c r="L14" s="153"/>
      <c r="M14" s="145"/>
      <c r="N14" s="146">
        <f t="shared" si="1"/>
        <v>0</v>
      </c>
      <c r="O14" s="147">
        <f>N14/Portada!$F$15</f>
        <v>0</v>
      </c>
      <c r="P14" s="22"/>
      <c r="Q14" s="22"/>
      <c r="R14" s="18"/>
      <c r="S14" s="89">
        <f t="shared" si="0"/>
        <v>0</v>
      </c>
      <c r="T14" s="18"/>
      <c r="U14" s="18"/>
      <c r="EC14" s="146">
        <f t="shared" si="2"/>
        <v>0</v>
      </c>
    </row>
    <row r="15" spans="1:133" x14ac:dyDescent="0.25">
      <c r="A15" s="18"/>
      <c r="B15" s="139" t="s">
        <v>41</v>
      </c>
      <c r="C15" s="138"/>
      <c r="D15" s="141"/>
      <c r="E15" s="142"/>
      <c r="F15" s="143"/>
      <c r="G15" s="144"/>
      <c r="H15" s="141"/>
      <c r="I15" s="143"/>
      <c r="J15" s="141"/>
      <c r="K15" s="142"/>
      <c r="L15" s="144"/>
      <c r="M15" s="145"/>
      <c r="N15" s="146">
        <f t="shared" si="1"/>
        <v>0</v>
      </c>
      <c r="O15" s="147">
        <f>N15/Portada!$F$15</f>
        <v>0</v>
      </c>
      <c r="P15" s="22"/>
      <c r="Q15" s="22"/>
      <c r="R15" s="18"/>
      <c r="S15" s="89">
        <f t="shared" si="0"/>
        <v>0</v>
      </c>
      <c r="T15" s="18"/>
      <c r="U15" s="18"/>
      <c r="EC15" s="146">
        <f t="shared" si="2"/>
        <v>0</v>
      </c>
    </row>
    <row r="16" spans="1:133" x14ac:dyDescent="0.25">
      <c r="A16" s="18"/>
      <c r="B16" s="164" t="s">
        <v>42</v>
      </c>
      <c r="C16" s="138"/>
      <c r="D16" s="165"/>
      <c r="E16" s="166"/>
      <c r="F16" s="167"/>
      <c r="G16" s="168"/>
      <c r="H16" s="165"/>
      <c r="I16" s="167"/>
      <c r="J16" s="165"/>
      <c r="K16" s="166"/>
      <c r="L16" s="168"/>
      <c r="M16" s="174"/>
      <c r="N16" s="169">
        <f t="shared" si="1"/>
        <v>0</v>
      </c>
      <c r="O16" s="170">
        <f>N16/Portada!$F$15</f>
        <v>0</v>
      </c>
      <c r="P16" s="22"/>
      <c r="Q16" s="22"/>
      <c r="R16" s="18"/>
      <c r="S16" s="89">
        <f t="shared" si="0"/>
        <v>0</v>
      </c>
      <c r="T16" s="18"/>
      <c r="U16" s="18"/>
      <c r="EC16" s="146">
        <f t="shared" si="2"/>
        <v>0</v>
      </c>
    </row>
    <row r="17" spans="1:133" x14ac:dyDescent="0.25">
      <c r="A17" s="18"/>
      <c r="B17" s="35"/>
      <c r="C17" s="128"/>
      <c r="D17" s="129"/>
      <c r="E17" s="130"/>
      <c r="F17" s="130"/>
      <c r="G17" s="129"/>
      <c r="H17" s="129"/>
      <c r="I17" s="130"/>
      <c r="J17" s="129"/>
      <c r="K17" s="130"/>
      <c r="L17" s="136"/>
      <c r="M17" s="136"/>
      <c r="N17" s="131">
        <f>SUM(N7:N16)</f>
        <v>0</v>
      </c>
      <c r="O17" s="131">
        <f>SUM(O7:O16)</f>
        <v>0</v>
      </c>
      <c r="P17" s="38">
        <f>SUM(P7:P16)</f>
        <v>0</v>
      </c>
      <c r="Q17" s="38">
        <f>SUM(Q7:Q16)</f>
        <v>0</v>
      </c>
      <c r="R17" s="18"/>
      <c r="S17" s="38">
        <f>SUM(S7:S16)</f>
        <v>0</v>
      </c>
      <c r="T17" s="18"/>
      <c r="U17" s="18"/>
      <c r="EC17" s="131">
        <f>SUM(EC7:EC16)</f>
        <v>0</v>
      </c>
    </row>
    <row r="18" spans="1:133" ht="15" customHeight="1" x14ac:dyDescent="0.25">
      <c r="A18" s="18"/>
      <c r="B18" s="30"/>
      <c r="C18" s="66" t="s">
        <v>43</v>
      </c>
      <c r="D18" s="67" t="str">
        <f>C5</f>
        <v>CAPÍTOL 01.- Pre-project i Game Design (GDD)</v>
      </c>
      <c r="E18" s="60"/>
      <c r="F18" s="60"/>
      <c r="G18" s="41"/>
      <c r="H18" s="41"/>
      <c r="I18" s="68"/>
      <c r="J18" s="41"/>
      <c r="K18" s="68"/>
      <c r="L18" s="41"/>
      <c r="M18" s="41"/>
      <c r="N18" s="42">
        <f>(N17)</f>
        <v>0</v>
      </c>
      <c r="O18" s="42">
        <f>(O17)</f>
        <v>0</v>
      </c>
      <c r="P18" s="42" t="e">
        <f>(P17 +#REF!)</f>
        <v>#REF!</v>
      </c>
      <c r="Q18" s="42" t="e">
        <f>(Q17 +#REF!)</f>
        <v>#REF!</v>
      </c>
      <c r="R18" s="18"/>
      <c r="S18" s="42">
        <f>S17</f>
        <v>0</v>
      </c>
      <c r="T18" s="18"/>
      <c r="U18" s="18"/>
      <c r="EC18" s="42">
        <f>(EC17)</f>
        <v>0</v>
      </c>
    </row>
    <row r="19" spans="1:133" x14ac:dyDescent="0.25">
      <c r="A19" s="18"/>
      <c r="B19" s="19"/>
      <c r="C19" s="19"/>
      <c r="D19" s="40"/>
      <c r="E19" s="61"/>
      <c r="F19" s="61"/>
      <c r="G19" s="18"/>
      <c r="H19" s="18"/>
      <c r="I19" s="30"/>
      <c r="J19" s="18"/>
      <c r="K19" s="30"/>
      <c r="L19" s="18"/>
      <c r="M19" s="18"/>
      <c r="N19" s="18"/>
      <c r="O19" s="18"/>
      <c r="P19" s="18"/>
      <c r="Q19" s="18"/>
      <c r="R19" s="18"/>
      <c r="S19" s="18"/>
      <c r="T19" s="18"/>
      <c r="U19" s="18"/>
      <c r="EC19" s="18"/>
    </row>
    <row r="20" spans="1:133" ht="18.75" x14ac:dyDescent="0.3">
      <c r="A20" s="19"/>
      <c r="B20" s="30"/>
      <c r="C20" s="43" t="s">
        <v>44</v>
      </c>
      <c r="D20" s="44"/>
      <c r="E20" s="62"/>
      <c r="F20" s="62"/>
      <c r="G20" s="44"/>
      <c r="H20" s="44"/>
      <c r="I20" s="62"/>
      <c r="J20" s="44"/>
      <c r="K20" s="62"/>
      <c r="L20" s="44"/>
      <c r="M20" s="44"/>
      <c r="N20" s="44"/>
      <c r="O20" s="44"/>
      <c r="P20" s="44"/>
      <c r="Q20" s="44"/>
      <c r="R20" s="44"/>
      <c r="S20" s="44"/>
      <c r="T20" s="18"/>
      <c r="U20" s="18"/>
      <c r="EC20" s="44"/>
    </row>
    <row r="21" spans="1:133" x14ac:dyDescent="0.25">
      <c r="A21" s="18"/>
      <c r="B21" s="40" t="s">
        <v>24</v>
      </c>
      <c r="C21" s="18"/>
      <c r="D21" s="36"/>
      <c r="E21" s="61"/>
      <c r="F21" s="61"/>
      <c r="G21" s="36"/>
      <c r="H21" s="36"/>
      <c r="I21" s="61"/>
      <c r="J21" s="36"/>
      <c r="K21" s="61"/>
      <c r="L21" s="36"/>
      <c r="M21" s="36"/>
      <c r="N21" s="36"/>
      <c r="O21" s="36"/>
      <c r="P21" s="36"/>
      <c r="Q21" s="36"/>
      <c r="R21" s="36"/>
      <c r="S21" s="36"/>
      <c r="T21" s="18"/>
      <c r="U21" s="18"/>
      <c r="EC21" s="36"/>
    </row>
    <row r="22" spans="1:133" x14ac:dyDescent="0.25">
      <c r="A22" s="33"/>
      <c r="B22" s="155" t="s">
        <v>45</v>
      </c>
      <c r="C22" s="156" t="s">
        <v>46</v>
      </c>
      <c r="D22" s="157"/>
      <c r="E22" s="158"/>
      <c r="F22" s="159"/>
      <c r="G22" s="160"/>
      <c r="H22" s="157"/>
      <c r="I22" s="159"/>
      <c r="J22" s="157"/>
      <c r="K22" s="159"/>
      <c r="L22" s="160"/>
      <c r="M22" s="163"/>
      <c r="N22" s="162">
        <f t="shared" ref="N22:N30" si="3">(IF(G22=0,1,G22)*IF(I22=0,1,I22)*L22 )+M22*IF(G22=0,1,G22)*IF(I22=0,1,I22)</f>
        <v>0</v>
      </c>
      <c r="O22" s="163">
        <f>N22/Portada!$F$15</f>
        <v>0</v>
      </c>
      <c r="P22" s="22"/>
      <c r="Q22" s="22"/>
      <c r="R22" s="18"/>
      <c r="S22" s="89">
        <f t="shared" ref="S22:S33" si="4">M22*IF(G22=0,1,G22)*IF(I22=0,1,I22)</f>
        <v>0</v>
      </c>
      <c r="T22" s="18"/>
      <c r="U22" s="101">
        <f>IF(L22&lt;&gt;0,(M22/L22)/IF(G22=0,1,G22),0)</f>
        <v>0</v>
      </c>
      <c r="EC22" s="162">
        <f>(IF(G22=0,1,G22)*IF(I22=0,1,I22)*L22 )+M22*IF(G22=0,1,G22)*IF(I22=0,1,I22)</f>
        <v>0</v>
      </c>
    </row>
    <row r="23" spans="1:133" x14ac:dyDescent="0.25">
      <c r="A23" s="33"/>
      <c r="B23" s="148" t="s">
        <v>47</v>
      </c>
      <c r="C23" s="149" t="s">
        <v>48</v>
      </c>
      <c r="D23" s="150"/>
      <c r="E23" s="151"/>
      <c r="F23" s="152"/>
      <c r="G23" s="153"/>
      <c r="H23" s="150"/>
      <c r="I23" s="152"/>
      <c r="J23" s="150"/>
      <c r="K23" s="152"/>
      <c r="L23" s="153"/>
      <c r="M23" s="147"/>
      <c r="N23" s="146">
        <f t="shared" si="3"/>
        <v>0</v>
      </c>
      <c r="O23" s="147">
        <f>N23/Portada!$F$15</f>
        <v>0</v>
      </c>
      <c r="P23" s="22"/>
      <c r="Q23" s="22"/>
      <c r="R23" s="18"/>
      <c r="S23" s="89">
        <f t="shared" si="4"/>
        <v>0</v>
      </c>
      <c r="T23" s="18"/>
      <c r="U23" s="101">
        <f t="shared" ref="U23:U33" si="5">IF(L23&lt;&gt;0,(M23/L23)/IF(G23=0,1,G23),0)</f>
        <v>0</v>
      </c>
      <c r="EC23" s="146">
        <f t="shared" ref="EC23:EC33" si="6">(IF(G23=0,1,G23)*IF(I23=0,1,I23)*L23 )+M23*IF(G23=0,1,G23)*IF(I23=0,1,I23)</f>
        <v>0</v>
      </c>
    </row>
    <row r="24" spans="1:133" x14ac:dyDescent="0.25">
      <c r="A24" s="18"/>
      <c r="B24" s="139" t="s">
        <v>49</v>
      </c>
      <c r="C24" s="140" t="s">
        <v>50</v>
      </c>
      <c r="D24" s="141"/>
      <c r="E24" s="142"/>
      <c r="F24" s="143"/>
      <c r="G24" s="144"/>
      <c r="H24" s="141"/>
      <c r="I24" s="143"/>
      <c r="J24" s="141"/>
      <c r="K24" s="143"/>
      <c r="L24" s="144"/>
      <c r="M24" s="147"/>
      <c r="N24" s="146">
        <f t="shared" si="3"/>
        <v>0</v>
      </c>
      <c r="O24" s="147">
        <f>N24/Portada!$F$15</f>
        <v>0</v>
      </c>
      <c r="P24" s="22"/>
      <c r="Q24" s="22"/>
      <c r="R24" s="18"/>
      <c r="S24" s="89">
        <f t="shared" si="4"/>
        <v>0</v>
      </c>
      <c r="T24" s="18"/>
      <c r="U24" s="101">
        <f t="shared" si="5"/>
        <v>0</v>
      </c>
      <c r="EC24" s="146">
        <f t="shared" si="6"/>
        <v>0</v>
      </c>
    </row>
    <row r="25" spans="1:133" x14ac:dyDescent="0.25">
      <c r="A25" s="18"/>
      <c r="B25" s="148" t="s">
        <v>51</v>
      </c>
      <c r="C25" s="149" t="s">
        <v>52</v>
      </c>
      <c r="D25" s="150"/>
      <c r="E25" s="151"/>
      <c r="F25" s="152"/>
      <c r="G25" s="153"/>
      <c r="H25" s="150"/>
      <c r="I25" s="152"/>
      <c r="J25" s="150"/>
      <c r="K25" s="152"/>
      <c r="L25" s="153"/>
      <c r="M25" s="147"/>
      <c r="N25" s="146">
        <f t="shared" si="3"/>
        <v>0</v>
      </c>
      <c r="O25" s="147">
        <f>N25/Portada!$F$15</f>
        <v>0</v>
      </c>
      <c r="P25" s="22"/>
      <c r="Q25" s="22"/>
      <c r="R25" s="18"/>
      <c r="S25" s="89">
        <f t="shared" si="4"/>
        <v>0</v>
      </c>
      <c r="T25" s="18"/>
      <c r="U25" s="101">
        <f t="shared" si="5"/>
        <v>0</v>
      </c>
      <c r="EC25" s="146">
        <f t="shared" si="6"/>
        <v>0</v>
      </c>
    </row>
    <row r="26" spans="1:133" x14ac:dyDescent="0.25">
      <c r="A26" s="18"/>
      <c r="B26" s="139" t="s">
        <v>53</v>
      </c>
      <c r="C26" s="140" t="s">
        <v>54</v>
      </c>
      <c r="D26" s="141"/>
      <c r="E26" s="142"/>
      <c r="F26" s="143"/>
      <c r="G26" s="144"/>
      <c r="H26" s="141"/>
      <c r="I26" s="143"/>
      <c r="J26" s="141"/>
      <c r="K26" s="143"/>
      <c r="L26" s="144"/>
      <c r="M26" s="147"/>
      <c r="N26" s="146">
        <f t="shared" si="3"/>
        <v>0</v>
      </c>
      <c r="O26" s="147">
        <f>N26/Portada!$F$15</f>
        <v>0</v>
      </c>
      <c r="P26" s="22"/>
      <c r="Q26" s="22"/>
      <c r="R26" s="18"/>
      <c r="S26" s="89">
        <f t="shared" si="4"/>
        <v>0</v>
      </c>
      <c r="T26" s="18"/>
      <c r="U26" s="101">
        <f t="shared" si="5"/>
        <v>0</v>
      </c>
      <c r="EC26" s="146">
        <f t="shared" si="6"/>
        <v>0</v>
      </c>
    </row>
    <row r="27" spans="1:133" x14ac:dyDescent="0.25">
      <c r="A27" s="18"/>
      <c r="B27" s="148" t="s">
        <v>55</v>
      </c>
      <c r="C27" s="149" t="s">
        <v>56</v>
      </c>
      <c r="D27" s="150"/>
      <c r="E27" s="151"/>
      <c r="F27" s="152"/>
      <c r="G27" s="153"/>
      <c r="H27" s="150"/>
      <c r="I27" s="152"/>
      <c r="J27" s="150"/>
      <c r="K27" s="152"/>
      <c r="L27" s="153"/>
      <c r="M27" s="147"/>
      <c r="N27" s="146">
        <f t="shared" si="3"/>
        <v>0</v>
      </c>
      <c r="O27" s="147">
        <f>N27/Portada!$F$15</f>
        <v>0</v>
      </c>
      <c r="P27" s="22"/>
      <c r="Q27" s="22"/>
      <c r="R27" s="18"/>
      <c r="S27" s="89">
        <f t="shared" si="4"/>
        <v>0</v>
      </c>
      <c r="T27" s="18"/>
      <c r="U27" s="101">
        <f t="shared" si="5"/>
        <v>0</v>
      </c>
      <c r="EC27" s="146">
        <f t="shared" si="6"/>
        <v>0</v>
      </c>
    </row>
    <row r="28" spans="1:133" x14ac:dyDescent="0.25">
      <c r="A28" s="18"/>
      <c r="B28" s="139" t="s">
        <v>57</v>
      </c>
      <c r="C28" s="140" t="s">
        <v>58</v>
      </c>
      <c r="D28" s="141"/>
      <c r="E28" s="142"/>
      <c r="F28" s="143"/>
      <c r="G28" s="144"/>
      <c r="H28" s="141"/>
      <c r="I28" s="143"/>
      <c r="J28" s="141"/>
      <c r="K28" s="143"/>
      <c r="L28" s="144"/>
      <c r="M28" s="147"/>
      <c r="N28" s="146">
        <f t="shared" si="3"/>
        <v>0</v>
      </c>
      <c r="O28" s="147">
        <f>N28/Portada!$F$15</f>
        <v>0</v>
      </c>
      <c r="P28" s="22"/>
      <c r="Q28" s="22"/>
      <c r="R28" s="18"/>
      <c r="S28" s="89">
        <f t="shared" si="4"/>
        <v>0</v>
      </c>
      <c r="T28" s="18"/>
      <c r="U28" s="101">
        <f t="shared" si="5"/>
        <v>0</v>
      </c>
      <c r="EC28" s="146">
        <f t="shared" si="6"/>
        <v>0</v>
      </c>
    </row>
    <row r="29" spans="1:133" x14ac:dyDescent="0.25">
      <c r="A29" s="18"/>
      <c r="B29" s="148" t="s">
        <v>59</v>
      </c>
      <c r="C29" s="149" t="s">
        <v>60</v>
      </c>
      <c r="D29" s="150"/>
      <c r="E29" s="151"/>
      <c r="F29" s="152"/>
      <c r="G29" s="153"/>
      <c r="H29" s="150"/>
      <c r="I29" s="152"/>
      <c r="J29" s="150"/>
      <c r="K29" s="152"/>
      <c r="L29" s="153"/>
      <c r="M29" s="147"/>
      <c r="N29" s="146">
        <f t="shared" si="3"/>
        <v>0</v>
      </c>
      <c r="O29" s="147">
        <f>N29/Portada!$F$15</f>
        <v>0</v>
      </c>
      <c r="P29" s="22"/>
      <c r="Q29" s="22"/>
      <c r="R29" s="18"/>
      <c r="S29" s="89">
        <f t="shared" si="4"/>
        <v>0</v>
      </c>
      <c r="T29" s="18"/>
      <c r="U29" s="101">
        <f t="shared" si="5"/>
        <v>0</v>
      </c>
      <c r="EC29" s="146">
        <f t="shared" si="6"/>
        <v>0</v>
      </c>
    </row>
    <row r="30" spans="1:133" x14ac:dyDescent="0.25">
      <c r="A30" s="18"/>
      <c r="B30" s="139" t="s">
        <v>61</v>
      </c>
      <c r="C30" s="140" t="s">
        <v>62</v>
      </c>
      <c r="D30" s="141"/>
      <c r="E30" s="142"/>
      <c r="F30" s="143"/>
      <c r="G30" s="144"/>
      <c r="H30" s="141"/>
      <c r="I30" s="143"/>
      <c r="J30" s="141"/>
      <c r="K30" s="143"/>
      <c r="L30" s="144"/>
      <c r="M30" s="147"/>
      <c r="N30" s="146">
        <f t="shared" si="3"/>
        <v>0</v>
      </c>
      <c r="O30" s="147">
        <f>N30/Portada!$F$15</f>
        <v>0</v>
      </c>
      <c r="P30" s="22"/>
      <c r="Q30" s="22"/>
      <c r="R30" s="18"/>
      <c r="S30" s="89">
        <f t="shared" si="4"/>
        <v>0</v>
      </c>
      <c r="T30" s="18"/>
      <c r="U30" s="101">
        <f t="shared" si="5"/>
        <v>0</v>
      </c>
      <c r="EC30" s="146">
        <f t="shared" si="6"/>
        <v>0</v>
      </c>
    </row>
    <row r="31" spans="1:133" x14ac:dyDescent="0.25">
      <c r="A31" s="18"/>
      <c r="B31" s="139" t="s">
        <v>63</v>
      </c>
      <c r="C31" s="132"/>
      <c r="D31" s="150"/>
      <c r="E31" s="151"/>
      <c r="F31" s="152"/>
      <c r="G31" s="153"/>
      <c r="H31" s="150"/>
      <c r="I31" s="152"/>
      <c r="J31" s="150"/>
      <c r="K31" s="152"/>
      <c r="L31" s="153"/>
      <c r="M31" s="147"/>
      <c r="N31" s="146">
        <f t="shared" ref="N31:N33" si="7">(IF(G31=0,1,G31)*IF(I31=0,1,I31)*L31 )+M31*IF(G31=0,1,G31)*IF(I31=0,1,I31)</f>
        <v>0</v>
      </c>
      <c r="O31" s="147">
        <f>N31/Portada!$F$15</f>
        <v>0</v>
      </c>
      <c r="P31" s="22"/>
      <c r="Q31" s="22"/>
      <c r="R31" s="18"/>
      <c r="S31" s="89"/>
      <c r="T31" s="18"/>
      <c r="U31" s="101"/>
      <c r="EC31" s="146">
        <f t="shared" si="6"/>
        <v>0</v>
      </c>
    </row>
    <row r="32" spans="1:133" x14ac:dyDescent="0.25">
      <c r="A32" s="18"/>
      <c r="B32" s="139" t="s">
        <v>64</v>
      </c>
      <c r="C32" s="132"/>
      <c r="D32" s="141"/>
      <c r="E32" s="142"/>
      <c r="F32" s="143"/>
      <c r="G32" s="144"/>
      <c r="H32" s="141"/>
      <c r="I32" s="143"/>
      <c r="J32" s="141"/>
      <c r="K32" s="143"/>
      <c r="L32" s="144"/>
      <c r="M32" s="147"/>
      <c r="N32" s="146">
        <f t="shared" si="7"/>
        <v>0</v>
      </c>
      <c r="O32" s="147">
        <f>N32/Portada!$F$15</f>
        <v>0</v>
      </c>
      <c r="P32" s="22"/>
      <c r="Q32" s="22"/>
      <c r="R32" s="18"/>
      <c r="S32" s="89"/>
      <c r="T32" s="18"/>
      <c r="U32" s="101"/>
      <c r="EC32" s="146">
        <f t="shared" si="6"/>
        <v>0</v>
      </c>
    </row>
    <row r="33" spans="1:133" x14ac:dyDescent="0.25">
      <c r="A33" s="18"/>
      <c r="B33" s="148" t="s">
        <v>65</v>
      </c>
      <c r="C33" s="132"/>
      <c r="D33" s="150"/>
      <c r="E33" s="151"/>
      <c r="F33" s="152"/>
      <c r="G33" s="153"/>
      <c r="H33" s="150"/>
      <c r="I33" s="152"/>
      <c r="J33" s="150"/>
      <c r="K33" s="152"/>
      <c r="L33" s="153"/>
      <c r="M33" s="147"/>
      <c r="N33" s="146">
        <f t="shared" si="7"/>
        <v>0</v>
      </c>
      <c r="O33" s="147">
        <f>N33/Portada!$F$15</f>
        <v>0</v>
      </c>
      <c r="P33" s="22"/>
      <c r="Q33" s="22"/>
      <c r="R33" s="18"/>
      <c r="S33" s="89">
        <f t="shared" si="4"/>
        <v>0</v>
      </c>
      <c r="T33" s="18"/>
      <c r="U33" s="101">
        <f t="shared" si="5"/>
        <v>0</v>
      </c>
      <c r="EC33" s="146">
        <f t="shared" si="6"/>
        <v>0</v>
      </c>
    </row>
    <row r="34" spans="1:133" x14ac:dyDescent="0.25">
      <c r="A34" s="18"/>
      <c r="B34" s="35"/>
      <c r="C34" s="128"/>
      <c r="D34" s="129"/>
      <c r="E34" s="130"/>
      <c r="F34" s="130"/>
      <c r="G34" s="129"/>
      <c r="H34" s="129"/>
      <c r="I34" s="130"/>
      <c r="J34" s="129"/>
      <c r="K34" s="130"/>
      <c r="L34" s="129"/>
      <c r="M34" s="136"/>
      <c r="N34" s="131">
        <f>SUM(N22:N33)</f>
        <v>0</v>
      </c>
      <c r="O34" s="131">
        <f>SUM(O22:O33)</f>
        <v>0</v>
      </c>
      <c r="P34" s="38">
        <f>SUM(P22:P33)</f>
        <v>0</v>
      </c>
      <c r="Q34" s="38">
        <f>SUM(Q22:Q33)</f>
        <v>0</v>
      </c>
      <c r="R34" s="18"/>
      <c r="S34" s="38">
        <f>SUM(S22:S33)</f>
        <v>0</v>
      </c>
      <c r="T34" s="18"/>
      <c r="U34" s="18"/>
      <c r="EC34" s="131">
        <f>SUM(EC22:EC33)</f>
        <v>0</v>
      </c>
    </row>
    <row r="35" spans="1:133" ht="14.25" customHeight="1" x14ac:dyDescent="0.25">
      <c r="A35" s="33"/>
      <c r="B35" s="30"/>
      <c r="C35" s="66" t="s">
        <v>43</v>
      </c>
      <c r="D35" s="67" t="str">
        <f>C20</f>
        <v>CAPÍTOL 02.- Art</v>
      </c>
      <c r="E35" s="60"/>
      <c r="F35" s="60"/>
      <c r="G35" s="41"/>
      <c r="H35" s="41"/>
      <c r="I35" s="68"/>
      <c r="J35" s="41"/>
      <c r="K35" s="68"/>
      <c r="L35" s="41"/>
      <c r="M35" s="41"/>
      <c r="N35" s="42">
        <f>(N34)</f>
        <v>0</v>
      </c>
      <c r="O35" s="42">
        <f>(O34)</f>
        <v>0</v>
      </c>
      <c r="P35" s="42" t="e">
        <f>(P34+#REF!+#REF!+#REF!+#REF!+#REF!+#REF!+#REF! +#REF!)</f>
        <v>#REF!</v>
      </c>
      <c r="Q35" s="42" t="e">
        <f>(Q34+#REF!+#REF!+#REF!+#REF!+#REF!+#REF!+#REF! +#REF!)</f>
        <v>#REF!</v>
      </c>
      <c r="R35" s="36"/>
      <c r="S35" s="42">
        <f>S34</f>
        <v>0</v>
      </c>
      <c r="T35" s="18"/>
      <c r="U35" s="18"/>
      <c r="EC35" s="42">
        <f>(EC34)</f>
        <v>0</v>
      </c>
    </row>
    <row r="36" spans="1:133" x14ac:dyDescent="0.25">
      <c r="A36" s="18"/>
      <c r="E36" s="61"/>
      <c r="F36" s="61"/>
      <c r="G36" s="40"/>
      <c r="H36" s="40"/>
      <c r="I36" s="61"/>
      <c r="J36" s="40"/>
      <c r="K36" s="61"/>
      <c r="L36" s="40"/>
      <c r="M36" s="40"/>
      <c r="N36" s="40"/>
      <c r="O36" s="40"/>
      <c r="P36" s="40"/>
      <c r="Q36" s="40"/>
      <c r="R36" s="40"/>
      <c r="S36" s="40"/>
      <c r="T36" s="18"/>
      <c r="U36" s="18"/>
      <c r="EC36" s="40"/>
    </row>
    <row r="37" spans="1:133" ht="18.75" x14ac:dyDescent="0.3">
      <c r="A37" s="18"/>
      <c r="B37" s="30"/>
      <c r="C37" s="43" t="s">
        <v>66</v>
      </c>
      <c r="D37" s="44"/>
      <c r="E37" s="61"/>
      <c r="F37" s="61"/>
      <c r="G37" s="40"/>
      <c r="H37" s="40"/>
      <c r="I37" s="61"/>
      <c r="J37" s="40"/>
      <c r="K37" s="61"/>
      <c r="L37" s="40"/>
      <c r="M37" s="40"/>
      <c r="N37" s="40"/>
      <c r="O37" s="40"/>
      <c r="P37" s="40"/>
      <c r="Q37" s="40"/>
      <c r="R37" s="40"/>
      <c r="S37" s="40"/>
      <c r="T37" s="18"/>
      <c r="U37" s="18"/>
      <c r="EC37" s="40"/>
    </row>
    <row r="38" spans="1:133" x14ac:dyDescent="0.25">
      <c r="A38" s="18"/>
      <c r="B38" s="40" t="s">
        <v>24</v>
      </c>
      <c r="C38" s="48"/>
      <c r="D38" s="36"/>
      <c r="E38" s="61"/>
      <c r="F38" s="61"/>
      <c r="G38" s="40"/>
      <c r="H38" s="40"/>
      <c r="I38" s="61"/>
      <c r="J38" s="40"/>
      <c r="K38" s="61"/>
      <c r="L38" s="40"/>
      <c r="M38" s="40"/>
      <c r="N38" s="40"/>
      <c r="O38" s="40"/>
      <c r="P38" s="40"/>
      <c r="Q38" s="40"/>
      <c r="R38" s="40"/>
      <c r="S38" s="40"/>
      <c r="T38" s="18"/>
      <c r="U38" s="18"/>
      <c r="EC38" s="40"/>
    </row>
    <row r="39" spans="1:133" x14ac:dyDescent="0.25">
      <c r="A39" s="33"/>
      <c r="B39" s="156" t="s">
        <v>67</v>
      </c>
      <c r="C39" s="156" t="s">
        <v>68</v>
      </c>
      <c r="D39" s="157"/>
      <c r="E39" s="159"/>
      <c r="F39" s="159"/>
      <c r="G39" s="160"/>
      <c r="H39" s="157"/>
      <c r="I39" s="160"/>
      <c r="J39" s="157"/>
      <c r="K39" s="157"/>
      <c r="L39" s="160"/>
      <c r="M39" s="163"/>
      <c r="N39" s="162">
        <f t="shared" ref="N39:N48" si="8">(IF(G39=0,1,G39)*IF(I39=0,1,I39)*L39 )+M39*IF(G39=0,1,G39)*IF(I39=0,1,I39)</f>
        <v>0</v>
      </c>
      <c r="O39" s="163">
        <f>N39/Portada!$F$15</f>
        <v>0</v>
      </c>
      <c r="P39" s="22"/>
      <c r="Q39" s="22"/>
      <c r="R39" s="18"/>
      <c r="S39" s="89">
        <f t="shared" ref="S39:S48" si="9">M39*IF(G39=0,1,G39)*IF(I39=0,1,I39)</f>
        <v>0</v>
      </c>
      <c r="T39" s="18"/>
      <c r="U39" s="18"/>
      <c r="EC39" s="162">
        <f>(IF(G39=0,1,G39)*IF(I39=0,1,I39)*L39 )+M39*IF(G39=0,1,G39)*IF(I39=0,1,I39)</f>
        <v>0</v>
      </c>
    </row>
    <row r="40" spans="1:133" x14ac:dyDescent="0.25">
      <c r="B40" s="149" t="s">
        <v>69</v>
      </c>
      <c r="C40" s="176" t="s">
        <v>70</v>
      </c>
      <c r="D40" s="150"/>
      <c r="E40" s="152"/>
      <c r="F40" s="152"/>
      <c r="G40" s="153"/>
      <c r="H40" s="150"/>
      <c r="I40" s="153"/>
      <c r="J40" s="150"/>
      <c r="K40" s="152"/>
      <c r="L40" s="153"/>
      <c r="M40" s="147"/>
      <c r="N40" s="146">
        <f t="shared" si="8"/>
        <v>0</v>
      </c>
      <c r="O40" s="147">
        <f>N40/Portada!$F$15</f>
        <v>0</v>
      </c>
      <c r="P40" s="22"/>
      <c r="Q40" s="22"/>
      <c r="R40" s="18"/>
      <c r="S40" s="89">
        <f t="shared" si="9"/>
        <v>0</v>
      </c>
      <c r="T40" s="18"/>
      <c r="U40" s="18"/>
      <c r="EC40" s="146">
        <f t="shared" ref="EC40:EC48" si="10">(IF(G40=0,1,G40)*IF(I40=0,1,I40)*L40 )+M40*IF(G40=0,1,G40)*IF(I40=0,1,I40)</f>
        <v>0</v>
      </c>
    </row>
    <row r="41" spans="1:133" x14ac:dyDescent="0.25">
      <c r="A41" s="33"/>
      <c r="B41" s="140" t="s">
        <v>71</v>
      </c>
      <c r="C41" s="140" t="s">
        <v>72</v>
      </c>
      <c r="D41" s="141"/>
      <c r="E41" s="143"/>
      <c r="F41" s="143"/>
      <c r="G41" s="144"/>
      <c r="H41" s="141"/>
      <c r="I41" s="144"/>
      <c r="J41" s="141"/>
      <c r="K41" s="143"/>
      <c r="L41" s="144"/>
      <c r="M41" s="147"/>
      <c r="N41" s="146">
        <f t="shared" si="8"/>
        <v>0</v>
      </c>
      <c r="O41" s="147">
        <f>N41/Portada!$F$15</f>
        <v>0</v>
      </c>
      <c r="P41" s="22"/>
      <c r="Q41" s="22"/>
      <c r="R41" s="18"/>
      <c r="S41" s="89">
        <f t="shared" si="9"/>
        <v>0</v>
      </c>
      <c r="T41" s="18"/>
      <c r="U41" s="18"/>
      <c r="EC41" s="146">
        <f t="shared" si="10"/>
        <v>0</v>
      </c>
    </row>
    <row r="42" spans="1:133" x14ac:dyDescent="0.25">
      <c r="A42" s="33"/>
      <c r="B42" s="149" t="s">
        <v>73</v>
      </c>
      <c r="C42" s="176" t="s">
        <v>74</v>
      </c>
      <c r="D42" s="150"/>
      <c r="E42" s="152"/>
      <c r="F42" s="152"/>
      <c r="G42" s="153"/>
      <c r="H42" s="150"/>
      <c r="I42" s="153"/>
      <c r="J42" s="150"/>
      <c r="K42" s="152"/>
      <c r="L42" s="153"/>
      <c r="M42" s="147"/>
      <c r="N42" s="146">
        <f t="shared" si="8"/>
        <v>0</v>
      </c>
      <c r="O42" s="147">
        <f>N42/Portada!$F$15</f>
        <v>0</v>
      </c>
      <c r="P42" s="22"/>
      <c r="Q42" s="22"/>
      <c r="R42" s="18"/>
      <c r="S42" s="89">
        <f t="shared" si="9"/>
        <v>0</v>
      </c>
      <c r="T42" s="18"/>
      <c r="U42" s="18"/>
      <c r="EC42" s="146">
        <f t="shared" si="10"/>
        <v>0</v>
      </c>
    </row>
    <row r="43" spans="1:133" x14ac:dyDescent="0.25">
      <c r="A43" s="33"/>
      <c r="B43" s="140" t="s">
        <v>75</v>
      </c>
      <c r="C43" s="140" t="s">
        <v>76</v>
      </c>
      <c r="D43" s="141"/>
      <c r="E43" s="143"/>
      <c r="F43" s="143"/>
      <c r="G43" s="144"/>
      <c r="H43" s="141"/>
      <c r="I43" s="144"/>
      <c r="J43" s="141"/>
      <c r="K43" s="143"/>
      <c r="L43" s="144"/>
      <c r="M43" s="147"/>
      <c r="N43" s="146">
        <f t="shared" si="8"/>
        <v>0</v>
      </c>
      <c r="O43" s="147">
        <f>N43/Portada!$F$15</f>
        <v>0</v>
      </c>
      <c r="P43" s="22"/>
      <c r="Q43" s="22"/>
      <c r="R43" s="18"/>
      <c r="S43" s="89">
        <f t="shared" si="9"/>
        <v>0</v>
      </c>
      <c r="T43" s="18"/>
      <c r="U43" s="18"/>
      <c r="EC43" s="146">
        <f t="shared" si="10"/>
        <v>0</v>
      </c>
    </row>
    <row r="44" spans="1:133" x14ac:dyDescent="0.25">
      <c r="A44" s="33"/>
      <c r="B44" s="149" t="s">
        <v>77</v>
      </c>
      <c r="C44" s="176" t="s">
        <v>78</v>
      </c>
      <c r="D44" s="150"/>
      <c r="E44" s="152"/>
      <c r="F44" s="152"/>
      <c r="G44" s="153"/>
      <c r="H44" s="150"/>
      <c r="I44" s="153"/>
      <c r="J44" s="150"/>
      <c r="K44" s="152"/>
      <c r="L44" s="153"/>
      <c r="M44" s="147"/>
      <c r="N44" s="146">
        <f t="shared" si="8"/>
        <v>0</v>
      </c>
      <c r="O44" s="147">
        <f>N44/Portada!$F$15</f>
        <v>0</v>
      </c>
      <c r="P44" s="22"/>
      <c r="Q44" s="22"/>
      <c r="R44" s="18"/>
      <c r="S44" s="89">
        <f t="shared" si="9"/>
        <v>0</v>
      </c>
      <c r="T44" s="18"/>
      <c r="U44" s="18"/>
      <c r="EC44" s="146">
        <f t="shared" si="10"/>
        <v>0</v>
      </c>
    </row>
    <row r="45" spans="1:133" x14ac:dyDescent="0.25">
      <c r="A45" s="33"/>
      <c r="B45" s="140" t="s">
        <v>79</v>
      </c>
      <c r="C45" s="140" t="s">
        <v>80</v>
      </c>
      <c r="D45" s="141"/>
      <c r="E45" s="143"/>
      <c r="F45" s="143"/>
      <c r="G45" s="144"/>
      <c r="H45" s="141"/>
      <c r="I45" s="144"/>
      <c r="J45" s="141"/>
      <c r="K45" s="141"/>
      <c r="L45" s="144"/>
      <c r="M45" s="147"/>
      <c r="N45" s="146">
        <f t="shared" si="8"/>
        <v>0</v>
      </c>
      <c r="O45" s="147">
        <f>N45/Portada!$F$15</f>
        <v>0</v>
      </c>
      <c r="P45" s="22"/>
      <c r="Q45" s="22"/>
      <c r="R45" s="18"/>
      <c r="S45" s="89">
        <f t="shared" si="9"/>
        <v>0</v>
      </c>
      <c r="T45" s="18"/>
      <c r="U45" s="18"/>
      <c r="EC45" s="146">
        <f t="shared" si="10"/>
        <v>0</v>
      </c>
    </row>
    <row r="46" spans="1:133" x14ac:dyDescent="0.25">
      <c r="A46" s="33"/>
      <c r="B46" s="140" t="s">
        <v>81</v>
      </c>
      <c r="C46" s="135"/>
      <c r="D46" s="150"/>
      <c r="E46" s="152"/>
      <c r="F46" s="152"/>
      <c r="G46" s="153"/>
      <c r="H46" s="150"/>
      <c r="I46" s="153"/>
      <c r="J46" s="150"/>
      <c r="K46" s="150"/>
      <c r="L46" s="153"/>
      <c r="M46" s="147"/>
      <c r="N46" s="146">
        <f t="shared" si="8"/>
        <v>0</v>
      </c>
      <c r="O46" s="147">
        <f>N46/Portada!$F$15</f>
        <v>0</v>
      </c>
      <c r="P46" s="22"/>
      <c r="Q46" s="22"/>
      <c r="R46" s="18"/>
      <c r="S46" s="89">
        <f t="shared" si="9"/>
        <v>0</v>
      </c>
      <c r="T46" s="18"/>
      <c r="U46" s="18"/>
      <c r="EC46" s="146">
        <f t="shared" si="10"/>
        <v>0</v>
      </c>
    </row>
    <row r="47" spans="1:133" x14ac:dyDescent="0.25">
      <c r="A47" s="33"/>
      <c r="B47" s="149" t="s">
        <v>82</v>
      </c>
      <c r="C47" s="135"/>
      <c r="D47" s="141"/>
      <c r="E47" s="143"/>
      <c r="F47" s="143"/>
      <c r="G47" s="144"/>
      <c r="H47" s="141"/>
      <c r="I47" s="144"/>
      <c r="J47" s="141"/>
      <c r="K47" s="141"/>
      <c r="L47" s="144"/>
      <c r="M47" s="147"/>
      <c r="N47" s="146">
        <f t="shared" si="8"/>
        <v>0</v>
      </c>
      <c r="O47" s="147">
        <f>N47/Portada!$F$15</f>
        <v>0</v>
      </c>
      <c r="P47" s="22"/>
      <c r="Q47" s="22"/>
      <c r="R47" s="18"/>
      <c r="S47" s="89">
        <f t="shared" si="9"/>
        <v>0</v>
      </c>
      <c r="T47" s="18"/>
      <c r="U47" s="18"/>
      <c r="EC47" s="146">
        <f t="shared" si="10"/>
        <v>0</v>
      </c>
    </row>
    <row r="48" spans="1:133" x14ac:dyDescent="0.25">
      <c r="A48" s="33"/>
      <c r="B48" s="140" t="s">
        <v>83</v>
      </c>
      <c r="C48" s="135"/>
      <c r="D48" s="150"/>
      <c r="E48" s="152"/>
      <c r="F48" s="152"/>
      <c r="G48" s="153"/>
      <c r="H48" s="150"/>
      <c r="I48" s="153"/>
      <c r="J48" s="150"/>
      <c r="K48" s="150"/>
      <c r="L48" s="153"/>
      <c r="M48" s="147"/>
      <c r="N48" s="146">
        <f t="shared" si="8"/>
        <v>0</v>
      </c>
      <c r="O48" s="147">
        <f>N48/Portada!$F$15</f>
        <v>0</v>
      </c>
      <c r="P48" s="22"/>
      <c r="Q48" s="22"/>
      <c r="R48" s="18"/>
      <c r="S48" s="89">
        <f t="shared" si="9"/>
        <v>0</v>
      </c>
      <c r="T48" s="18"/>
      <c r="U48" s="18"/>
      <c r="EC48" s="146">
        <f t="shared" si="10"/>
        <v>0</v>
      </c>
    </row>
    <row r="49" spans="1:133" x14ac:dyDescent="0.25">
      <c r="A49" s="33"/>
      <c r="B49" s="46"/>
      <c r="C49" s="128"/>
      <c r="D49" s="129"/>
      <c r="E49" s="130"/>
      <c r="F49" s="130"/>
      <c r="G49" s="129"/>
      <c r="H49" s="129"/>
      <c r="I49" s="130"/>
      <c r="J49" s="129"/>
      <c r="K49" s="130"/>
      <c r="L49" s="129"/>
      <c r="M49" s="136"/>
      <c r="N49" s="131">
        <f>SUM(N39:N48)</f>
        <v>0</v>
      </c>
      <c r="O49" s="131">
        <f>SUM(O39:O48)</f>
        <v>0</v>
      </c>
      <c r="P49" s="38">
        <f>SUM(P39:P48)</f>
        <v>0</v>
      </c>
      <c r="Q49" s="38">
        <f>SUM(Q39:Q48)</f>
        <v>0</v>
      </c>
      <c r="R49" s="18"/>
      <c r="S49" s="38">
        <f>SUM(S39:S48)</f>
        <v>0</v>
      </c>
      <c r="T49" s="18"/>
      <c r="U49" s="18"/>
      <c r="EC49" s="131">
        <f>SUM(EC39:EC48)</f>
        <v>0</v>
      </c>
    </row>
    <row r="50" spans="1:133" x14ac:dyDescent="0.25">
      <c r="A50" s="18"/>
      <c r="C50" s="66" t="s">
        <v>43</v>
      </c>
      <c r="D50" s="67" t="str">
        <f>C37</f>
        <v>CAPÍTOL 03.- Desenvolupament</v>
      </c>
      <c r="E50" s="60"/>
      <c r="F50" s="60"/>
      <c r="G50" s="41"/>
      <c r="H50" s="41"/>
      <c r="I50" s="68"/>
      <c r="J50" s="41"/>
      <c r="K50" s="68"/>
      <c r="L50" s="41"/>
      <c r="M50" s="41"/>
      <c r="N50" s="42">
        <f>(N49)</f>
        <v>0</v>
      </c>
      <c r="O50" s="42">
        <f>(O49)</f>
        <v>0</v>
      </c>
      <c r="P50" s="40"/>
      <c r="Q50" s="40"/>
      <c r="R50" s="40"/>
      <c r="S50" s="42">
        <f>S49</f>
        <v>0</v>
      </c>
      <c r="T50" s="18"/>
      <c r="U50" s="18"/>
      <c r="EC50" s="42">
        <f>(EC49)</f>
        <v>0</v>
      </c>
    </row>
    <row r="51" spans="1:133" x14ac:dyDescent="0.25">
      <c r="A51" s="18"/>
      <c r="D51" s="40"/>
      <c r="E51" s="61"/>
      <c r="F51" s="64"/>
      <c r="G51" s="49"/>
      <c r="H51" s="49"/>
      <c r="I51" s="64"/>
      <c r="J51" s="49"/>
      <c r="K51" s="64"/>
      <c r="L51" s="49"/>
      <c r="M51" s="49"/>
      <c r="N51" s="49"/>
      <c r="O51" s="40"/>
      <c r="P51" s="40"/>
      <c r="Q51" s="40"/>
      <c r="R51" s="40"/>
      <c r="S51" s="40"/>
      <c r="T51" s="18"/>
      <c r="U51" s="18"/>
      <c r="EC51" s="49"/>
    </row>
    <row r="52" spans="1:133" ht="18.75" x14ac:dyDescent="0.3">
      <c r="A52" s="18"/>
      <c r="B52" s="52"/>
      <c r="C52" s="43" t="s">
        <v>84</v>
      </c>
      <c r="D52" s="40"/>
      <c r="E52" s="61"/>
      <c r="F52" s="64"/>
      <c r="G52" s="49"/>
      <c r="H52" s="49"/>
      <c r="I52" s="64"/>
      <c r="J52" s="49"/>
      <c r="K52" s="64"/>
      <c r="L52" s="49"/>
      <c r="M52" s="49"/>
      <c r="N52" s="49"/>
      <c r="O52" s="40"/>
      <c r="P52" s="40"/>
      <c r="Q52" s="40"/>
      <c r="R52" s="40"/>
      <c r="S52" s="40"/>
      <c r="T52" s="18"/>
      <c r="U52" s="18"/>
      <c r="EC52" s="49"/>
    </row>
    <row r="53" spans="1:133" x14ac:dyDescent="0.25">
      <c r="A53" s="18"/>
      <c r="B53" s="40" t="s">
        <v>24</v>
      </c>
      <c r="C53" s="36"/>
      <c r="D53" s="40"/>
      <c r="E53" s="61"/>
      <c r="F53" s="64"/>
      <c r="G53" s="49"/>
      <c r="H53" s="49"/>
      <c r="I53" s="64"/>
      <c r="J53" s="49"/>
      <c r="K53" s="64"/>
      <c r="L53" s="49"/>
      <c r="M53" s="49"/>
      <c r="N53" s="49"/>
      <c r="O53" s="40"/>
      <c r="P53" s="40"/>
      <c r="Q53" s="40"/>
      <c r="R53" s="40"/>
      <c r="S53" s="40"/>
      <c r="T53" s="18"/>
      <c r="U53" s="18"/>
      <c r="EC53" s="49"/>
    </row>
    <row r="54" spans="1:133" x14ac:dyDescent="0.25">
      <c r="A54" s="18"/>
      <c r="B54" s="39" t="s">
        <v>85</v>
      </c>
      <c r="C54" s="33" t="s">
        <v>86</v>
      </c>
      <c r="D54" s="40"/>
      <c r="E54" s="61"/>
      <c r="F54" s="64"/>
      <c r="G54" s="49"/>
      <c r="H54" s="49"/>
      <c r="I54" s="64"/>
      <c r="J54" s="49"/>
      <c r="K54" s="64"/>
      <c r="L54" s="49"/>
      <c r="M54" s="49"/>
      <c r="N54" s="49"/>
      <c r="O54" s="40"/>
      <c r="P54" s="40"/>
      <c r="Q54" s="40"/>
      <c r="R54" s="40"/>
      <c r="S54" s="40"/>
      <c r="T54" s="18"/>
      <c r="U54" s="18"/>
      <c r="EC54" s="49"/>
    </row>
    <row r="55" spans="1:133" x14ac:dyDescent="0.25">
      <c r="A55" s="33"/>
      <c r="B55" s="155" t="s">
        <v>87</v>
      </c>
      <c r="C55" s="156" t="s">
        <v>60</v>
      </c>
      <c r="D55" s="157"/>
      <c r="E55" s="158"/>
      <c r="F55" s="159"/>
      <c r="G55" s="160"/>
      <c r="H55" s="157"/>
      <c r="I55" s="159"/>
      <c r="J55" s="157"/>
      <c r="K55" s="159"/>
      <c r="L55" s="160"/>
      <c r="M55" s="163"/>
      <c r="N55" s="162">
        <f t="shared" ref="N55:N59" si="11">(IF(G55=0,1,G55)*IF(I55=0,1,I55)*L55 )+M55*IF(G55=0,1,G55)*IF(I55=0,1,I55)</f>
        <v>0</v>
      </c>
      <c r="O55" s="163">
        <f>N55/Portada!$F$15</f>
        <v>0</v>
      </c>
      <c r="P55" s="22"/>
      <c r="Q55" s="22"/>
      <c r="R55" s="18"/>
      <c r="S55" s="89">
        <f t="shared" ref="S55:S59" si="12">M55*IF(G55=0,1,G55)*IF(I55=0,1,I55)</f>
        <v>0</v>
      </c>
      <c r="T55" s="18"/>
      <c r="U55" s="18"/>
      <c r="EC55" s="162">
        <f>(IF(G55=0,1,G55)*IF(I55=0,1,I55)*L55 )+M55*IF(G55=0,1,G55)*IF(I55=0,1,I55)</f>
        <v>0</v>
      </c>
    </row>
    <row r="56" spans="1:133" x14ac:dyDescent="0.25">
      <c r="B56" s="148" t="s">
        <v>88</v>
      </c>
      <c r="C56" s="176" t="s">
        <v>89</v>
      </c>
      <c r="D56" s="150"/>
      <c r="E56" s="151"/>
      <c r="F56" s="152"/>
      <c r="G56" s="153"/>
      <c r="H56" s="150"/>
      <c r="I56" s="152"/>
      <c r="J56" s="150"/>
      <c r="K56" s="152"/>
      <c r="L56" s="153"/>
      <c r="M56" s="147"/>
      <c r="N56" s="146">
        <f t="shared" si="11"/>
        <v>0</v>
      </c>
      <c r="O56" s="147">
        <f>N56/Portada!$F$15</f>
        <v>0</v>
      </c>
      <c r="P56" s="22"/>
      <c r="Q56" s="22"/>
      <c r="R56" s="18"/>
      <c r="S56" s="89">
        <f t="shared" si="12"/>
        <v>0</v>
      </c>
      <c r="T56" s="18"/>
      <c r="U56" s="18"/>
      <c r="EC56" s="146">
        <f t="shared" ref="EC56:EC59" si="13">(IF(G56=0,1,G56)*IF(I56=0,1,I56)*L56 )+M56*IF(G56=0,1,G56)*IF(I56=0,1,I56)</f>
        <v>0</v>
      </c>
    </row>
    <row r="57" spans="1:133" x14ac:dyDescent="0.25">
      <c r="A57" s="33"/>
      <c r="B57" s="148" t="s">
        <v>90</v>
      </c>
      <c r="C57" s="135"/>
      <c r="D57" s="141"/>
      <c r="E57" s="142"/>
      <c r="F57" s="143"/>
      <c r="G57" s="144"/>
      <c r="H57" s="141"/>
      <c r="I57" s="143"/>
      <c r="J57" s="141"/>
      <c r="K57" s="143"/>
      <c r="L57" s="144"/>
      <c r="M57" s="147"/>
      <c r="N57" s="146">
        <f t="shared" si="11"/>
        <v>0</v>
      </c>
      <c r="O57" s="147">
        <f>N57/Portada!$F$15</f>
        <v>0</v>
      </c>
      <c r="P57" s="22"/>
      <c r="Q57" s="22"/>
      <c r="R57" s="18"/>
      <c r="S57" s="89">
        <f t="shared" si="12"/>
        <v>0</v>
      </c>
      <c r="T57" s="18"/>
      <c r="U57" s="18"/>
      <c r="EC57" s="146">
        <f t="shared" si="13"/>
        <v>0</v>
      </c>
    </row>
    <row r="58" spans="1:133" x14ac:dyDescent="0.25">
      <c r="A58" s="33"/>
      <c r="B58" s="139" t="s">
        <v>91</v>
      </c>
      <c r="C58" s="135"/>
      <c r="D58" s="179"/>
      <c r="E58" s="255"/>
      <c r="F58" s="180"/>
      <c r="G58" s="181"/>
      <c r="H58" s="179"/>
      <c r="I58" s="180"/>
      <c r="J58" s="179"/>
      <c r="K58" s="180"/>
      <c r="L58" s="181"/>
      <c r="M58" s="147"/>
      <c r="N58" s="146">
        <f t="shared" si="11"/>
        <v>0</v>
      </c>
      <c r="O58" s="147">
        <f>N58/Portada!$F$15</f>
        <v>0</v>
      </c>
      <c r="P58" s="22"/>
      <c r="Q58" s="22"/>
      <c r="R58" s="18"/>
      <c r="S58" s="89">
        <f t="shared" si="12"/>
        <v>0</v>
      </c>
      <c r="T58" s="18"/>
      <c r="U58" s="18"/>
      <c r="EC58" s="146">
        <f t="shared" si="13"/>
        <v>0</v>
      </c>
    </row>
    <row r="59" spans="1:133" x14ac:dyDescent="0.25">
      <c r="A59" s="33"/>
      <c r="B59" s="148" t="s">
        <v>92</v>
      </c>
      <c r="C59" s="135"/>
      <c r="D59" s="141"/>
      <c r="E59" s="142"/>
      <c r="F59" s="143"/>
      <c r="G59" s="144"/>
      <c r="H59" s="141"/>
      <c r="I59" s="143"/>
      <c r="J59" s="141"/>
      <c r="K59" s="141"/>
      <c r="L59" s="144"/>
      <c r="M59" s="147"/>
      <c r="N59" s="146">
        <f t="shared" si="11"/>
        <v>0</v>
      </c>
      <c r="O59" s="147">
        <f>N59/Portada!$F$15</f>
        <v>0</v>
      </c>
      <c r="P59" s="22"/>
      <c r="Q59" s="22"/>
      <c r="R59" s="18"/>
      <c r="S59" s="89">
        <f t="shared" si="12"/>
        <v>0</v>
      </c>
      <c r="T59" s="18"/>
      <c r="U59" s="18"/>
      <c r="EC59" s="146">
        <f t="shared" si="13"/>
        <v>0</v>
      </c>
    </row>
    <row r="60" spans="1:133" x14ac:dyDescent="0.25">
      <c r="A60" s="33"/>
      <c r="B60" s="46"/>
      <c r="C60" s="128" t="str">
        <f>"TOTAL " &amp;" " &amp; B54 &amp; " " &amp; (C54)</f>
        <v>TOTAL  04.01. Video</v>
      </c>
      <c r="D60" s="129"/>
      <c r="E60" s="130"/>
      <c r="F60" s="130"/>
      <c r="G60" s="129"/>
      <c r="H60" s="129"/>
      <c r="I60" s="130"/>
      <c r="J60" s="129"/>
      <c r="K60" s="130"/>
      <c r="L60" s="129"/>
      <c r="M60" s="136"/>
      <c r="N60" s="131">
        <f>SUM(N55:N59)</f>
        <v>0</v>
      </c>
      <c r="O60" s="131">
        <f>SUM(O55:O59)</f>
        <v>0</v>
      </c>
      <c r="P60" s="38">
        <f>SUM(P55:P59)</f>
        <v>0</v>
      </c>
      <c r="Q60" s="38">
        <f>SUM(Q55:Q59)</f>
        <v>0</v>
      </c>
      <c r="R60" s="18"/>
      <c r="S60" s="38">
        <f>SUM(S55:S59)</f>
        <v>0</v>
      </c>
      <c r="T60" s="18"/>
      <c r="U60" s="18"/>
      <c r="EC60" s="131">
        <f>SUM(EC55:EC59)</f>
        <v>0</v>
      </c>
    </row>
    <row r="61" spans="1:133" x14ac:dyDescent="0.25">
      <c r="A61" s="18"/>
      <c r="B61" s="40" t="s">
        <v>24</v>
      </c>
      <c r="C61" s="48"/>
      <c r="D61" s="40"/>
      <c r="E61" s="61"/>
      <c r="F61" s="64"/>
      <c r="G61" s="49"/>
      <c r="H61" s="49"/>
      <c r="I61" s="64"/>
      <c r="J61" s="49"/>
      <c r="K61" s="64"/>
      <c r="L61" s="49"/>
      <c r="M61" s="49"/>
      <c r="N61" s="49"/>
      <c r="O61" s="40"/>
      <c r="P61" s="40"/>
      <c r="Q61" s="40"/>
      <c r="R61" s="40"/>
      <c r="S61" s="40"/>
      <c r="T61" s="18"/>
      <c r="U61" s="18"/>
      <c r="EC61" s="49"/>
    </row>
    <row r="62" spans="1:133" x14ac:dyDescent="0.25">
      <c r="A62" s="18"/>
      <c r="B62" s="39" t="s">
        <v>93</v>
      </c>
      <c r="C62" s="33" t="s">
        <v>94</v>
      </c>
      <c r="D62" s="36"/>
      <c r="E62" s="61"/>
      <c r="F62" s="61"/>
      <c r="G62" s="40"/>
      <c r="H62" s="40"/>
      <c r="I62" s="61"/>
      <c r="J62" s="40"/>
      <c r="K62" s="61"/>
      <c r="L62" s="40"/>
      <c r="M62" s="40"/>
      <c r="N62" s="40"/>
      <c r="O62" s="40"/>
      <c r="P62" s="40"/>
      <c r="Q62" s="40"/>
      <c r="R62" s="40"/>
      <c r="S62" s="40"/>
      <c r="T62" s="18"/>
      <c r="U62" s="18"/>
      <c r="EC62" s="40"/>
    </row>
    <row r="63" spans="1:133" x14ac:dyDescent="0.25">
      <c r="A63" s="33"/>
      <c r="B63" s="155" t="s">
        <v>95</v>
      </c>
      <c r="C63" s="156" t="s">
        <v>96</v>
      </c>
      <c r="D63" s="157"/>
      <c r="E63" s="158"/>
      <c r="F63" s="159"/>
      <c r="G63" s="160"/>
      <c r="H63" s="157"/>
      <c r="I63" s="159"/>
      <c r="J63" s="157"/>
      <c r="K63" s="159"/>
      <c r="L63" s="160"/>
      <c r="M63" s="163"/>
      <c r="N63" s="162">
        <f t="shared" ref="N63" si="14">(IF(G63=0,1,G63)*IF(I63=0,1,I63)*L63 )+M63*IF(G63=0,1,G63)*IF(I63=0,1,I63)</f>
        <v>0</v>
      </c>
      <c r="O63" s="163">
        <f>N63/Portada!$F$15</f>
        <v>0</v>
      </c>
      <c r="P63" s="22"/>
      <c r="Q63" s="22"/>
      <c r="R63" s="18"/>
      <c r="S63" s="89">
        <f t="shared" ref="S63:S70" si="15">M63*IF(G63=0,1,G63)*IF(I63=0,1,I63)</f>
        <v>0</v>
      </c>
      <c r="T63" s="18"/>
      <c r="U63" s="18"/>
      <c r="EC63" s="162">
        <f>(IF(G63=0,1,G63)*IF(I63=0,1,I63)*L63 )+M63*IF(G63=0,1,G63)*IF(I63=0,1,I63)</f>
        <v>0</v>
      </c>
    </row>
    <row r="64" spans="1:133" x14ac:dyDescent="0.25">
      <c r="B64" s="175" t="s">
        <v>97</v>
      </c>
      <c r="C64" s="176" t="s">
        <v>98</v>
      </c>
      <c r="D64" s="150"/>
      <c r="E64" s="151"/>
      <c r="F64" s="152"/>
      <c r="G64" s="153"/>
      <c r="H64" s="150"/>
      <c r="I64" s="152"/>
      <c r="J64" s="150"/>
      <c r="K64" s="152"/>
      <c r="L64" s="153"/>
      <c r="M64" s="147"/>
      <c r="N64" s="146">
        <f t="shared" ref="N64:N70" si="16">(IF(G64=0,1,G64)*IF(I64=0,1,I64)*L64 )+M64*IF(G64=0,1,G64)*IF(I64=0,1,I64)</f>
        <v>0</v>
      </c>
      <c r="O64" s="147">
        <f>N64/Portada!$F$15</f>
        <v>0</v>
      </c>
      <c r="P64" s="22"/>
      <c r="Q64" s="22"/>
      <c r="R64" s="18"/>
      <c r="S64" s="89">
        <f t="shared" si="15"/>
        <v>0</v>
      </c>
      <c r="T64" s="18"/>
      <c r="U64" s="18"/>
      <c r="EC64" s="146">
        <f t="shared" ref="EC64:EC70" si="17">(IF(G64=0,1,G64)*IF(I64=0,1,I64)*L64 )+M64*IF(G64=0,1,G64)*IF(I64=0,1,I64)</f>
        <v>0</v>
      </c>
    </row>
    <row r="65" spans="1:133" x14ac:dyDescent="0.25">
      <c r="B65" s="175" t="s">
        <v>99</v>
      </c>
      <c r="C65" s="140" t="s">
        <v>100</v>
      </c>
      <c r="D65" s="141"/>
      <c r="E65" s="142"/>
      <c r="F65" s="143"/>
      <c r="G65" s="144"/>
      <c r="H65" s="141"/>
      <c r="I65" s="143"/>
      <c r="J65" s="141"/>
      <c r="K65" s="143"/>
      <c r="L65" s="144"/>
      <c r="M65" s="147"/>
      <c r="N65" s="146">
        <f t="shared" si="16"/>
        <v>0</v>
      </c>
      <c r="O65" s="147">
        <f>N65/Portada!$F$15</f>
        <v>0</v>
      </c>
      <c r="P65" s="22"/>
      <c r="Q65" s="22"/>
      <c r="R65" s="18"/>
      <c r="S65" s="89"/>
      <c r="T65" s="18"/>
      <c r="U65" s="18"/>
      <c r="EC65" s="146"/>
    </row>
    <row r="66" spans="1:133" x14ac:dyDescent="0.25">
      <c r="B66" s="175" t="s">
        <v>101</v>
      </c>
      <c r="C66" s="176" t="s">
        <v>102</v>
      </c>
      <c r="D66" s="150"/>
      <c r="E66" s="151"/>
      <c r="F66" s="180"/>
      <c r="G66" s="153"/>
      <c r="H66" s="150"/>
      <c r="I66" s="152"/>
      <c r="J66" s="150"/>
      <c r="K66" s="152"/>
      <c r="L66" s="153"/>
      <c r="M66" s="147"/>
      <c r="N66" s="146">
        <f t="shared" si="16"/>
        <v>0</v>
      </c>
      <c r="O66" s="147">
        <f>N66/Portada!$F$15</f>
        <v>0</v>
      </c>
      <c r="P66" s="22"/>
      <c r="Q66" s="22"/>
      <c r="R66" s="18"/>
      <c r="S66" s="89"/>
      <c r="T66" s="18"/>
      <c r="U66" s="18"/>
      <c r="EC66" s="146"/>
    </row>
    <row r="67" spans="1:133" x14ac:dyDescent="0.25">
      <c r="B67" s="175" t="s">
        <v>103</v>
      </c>
      <c r="C67" s="140" t="s">
        <v>104</v>
      </c>
      <c r="D67" s="141"/>
      <c r="E67" s="142"/>
      <c r="F67" s="143"/>
      <c r="G67" s="144"/>
      <c r="H67" s="141"/>
      <c r="I67" s="143"/>
      <c r="J67" s="141"/>
      <c r="K67" s="143"/>
      <c r="L67" s="144"/>
      <c r="M67" s="147"/>
      <c r="N67" s="146">
        <f t="shared" si="16"/>
        <v>0</v>
      </c>
      <c r="O67" s="147">
        <f>N67/Portada!$F$15</f>
        <v>0</v>
      </c>
      <c r="P67" s="22"/>
      <c r="Q67" s="22"/>
      <c r="R67" s="18"/>
      <c r="S67" s="89"/>
      <c r="T67" s="18"/>
      <c r="U67" s="18"/>
      <c r="EC67" s="146"/>
    </row>
    <row r="68" spans="1:133" x14ac:dyDescent="0.25">
      <c r="A68" s="33"/>
      <c r="B68" s="139" t="s">
        <v>105</v>
      </c>
      <c r="C68" s="135"/>
      <c r="D68" s="179"/>
      <c r="E68" s="255"/>
      <c r="F68" s="180"/>
      <c r="G68" s="181"/>
      <c r="H68" s="179"/>
      <c r="I68" s="180"/>
      <c r="J68" s="179"/>
      <c r="K68" s="180"/>
      <c r="L68" s="181"/>
      <c r="M68" s="147"/>
      <c r="N68" s="146">
        <f t="shared" si="16"/>
        <v>0</v>
      </c>
      <c r="O68" s="147">
        <f>N68/Portada!$F$15</f>
        <v>0</v>
      </c>
      <c r="P68" s="22"/>
      <c r="Q68" s="22"/>
      <c r="R68" s="18"/>
      <c r="S68" s="89">
        <f t="shared" si="15"/>
        <v>0</v>
      </c>
      <c r="T68" s="18"/>
      <c r="U68" s="18"/>
      <c r="EC68" s="146">
        <f t="shared" si="17"/>
        <v>0</v>
      </c>
    </row>
    <row r="69" spans="1:133" x14ac:dyDescent="0.25">
      <c r="A69" s="33"/>
      <c r="B69" s="175" t="s">
        <v>106</v>
      </c>
      <c r="C69" s="135"/>
      <c r="D69" s="141"/>
      <c r="E69" s="142"/>
      <c r="F69" s="143"/>
      <c r="G69" s="144"/>
      <c r="H69" s="141"/>
      <c r="I69" s="143"/>
      <c r="J69" s="141"/>
      <c r="K69" s="143"/>
      <c r="L69" s="144"/>
      <c r="M69" s="147"/>
      <c r="N69" s="146">
        <f t="shared" si="16"/>
        <v>0</v>
      </c>
      <c r="O69" s="147">
        <f>N69/Portada!$F$15</f>
        <v>0</v>
      </c>
      <c r="P69" s="22"/>
      <c r="Q69" s="22"/>
      <c r="R69" s="18"/>
      <c r="S69" s="89">
        <f t="shared" si="15"/>
        <v>0</v>
      </c>
      <c r="T69" s="18"/>
      <c r="U69" s="18"/>
      <c r="EC69" s="146">
        <f t="shared" si="17"/>
        <v>0</v>
      </c>
    </row>
    <row r="70" spans="1:133" x14ac:dyDescent="0.25">
      <c r="A70" s="33"/>
      <c r="B70" s="139" t="s">
        <v>107</v>
      </c>
      <c r="C70" s="135"/>
      <c r="D70" s="179"/>
      <c r="E70" s="255"/>
      <c r="F70" s="180"/>
      <c r="G70" s="181"/>
      <c r="H70" s="179"/>
      <c r="I70" s="180"/>
      <c r="J70" s="179"/>
      <c r="K70" s="180"/>
      <c r="L70" s="181"/>
      <c r="M70" s="147"/>
      <c r="N70" s="146">
        <f t="shared" si="16"/>
        <v>0</v>
      </c>
      <c r="O70" s="147">
        <f>N70/Portada!$F$15</f>
        <v>0</v>
      </c>
      <c r="P70" s="22"/>
      <c r="Q70" s="22"/>
      <c r="R70" s="18"/>
      <c r="S70" s="89">
        <f t="shared" si="15"/>
        <v>0</v>
      </c>
      <c r="T70" s="18"/>
      <c r="U70" s="18"/>
      <c r="EC70" s="146">
        <f t="shared" si="17"/>
        <v>0</v>
      </c>
    </row>
    <row r="71" spans="1:133" x14ac:dyDescent="0.25">
      <c r="A71" s="33"/>
      <c r="B71" s="46"/>
      <c r="C71" s="128" t="str">
        <f>"TOTAL " &amp;" " &amp; B62 &amp; " " &amp; (C62)</f>
        <v>TOTAL  04.02. Àudio</v>
      </c>
      <c r="D71" s="129"/>
      <c r="E71" s="130"/>
      <c r="F71" s="130"/>
      <c r="G71" s="129"/>
      <c r="H71" s="129"/>
      <c r="I71" s="130"/>
      <c r="J71" s="129"/>
      <c r="K71" s="130"/>
      <c r="L71" s="129"/>
      <c r="M71" s="136"/>
      <c r="N71" s="131">
        <f>SUM(N63:N70)</f>
        <v>0</v>
      </c>
      <c r="O71" s="131">
        <f>SUM(O63:O70)</f>
        <v>0</v>
      </c>
      <c r="P71" s="38">
        <f>SUM(P63:P70)</f>
        <v>0</v>
      </c>
      <c r="Q71" s="38">
        <f>SUM(Q63:Q70)</f>
        <v>0</v>
      </c>
      <c r="R71" s="18"/>
      <c r="S71" s="38">
        <f>SUM(S63:S70)</f>
        <v>0</v>
      </c>
      <c r="T71" s="18"/>
      <c r="U71" s="18"/>
      <c r="EC71" s="131">
        <f>SUM(EC63:EC70)</f>
        <v>0</v>
      </c>
    </row>
    <row r="72" spans="1:133" x14ac:dyDescent="0.25">
      <c r="A72" s="33"/>
      <c r="B72" s="40" t="s">
        <v>24</v>
      </c>
      <c r="C72" s="35"/>
      <c r="D72" s="18"/>
      <c r="E72" s="30"/>
      <c r="F72" s="30"/>
      <c r="G72" s="18"/>
      <c r="H72" s="18"/>
      <c r="I72" s="30"/>
      <c r="J72" s="18"/>
      <c r="K72" s="30"/>
      <c r="L72" s="18"/>
      <c r="M72" s="21"/>
      <c r="N72" s="241"/>
      <c r="O72" s="241"/>
      <c r="P72" s="240"/>
      <c r="Q72" s="240"/>
      <c r="R72" s="18"/>
      <c r="S72" s="253"/>
      <c r="T72" s="18"/>
      <c r="U72" s="18"/>
      <c r="EC72" s="241"/>
    </row>
    <row r="73" spans="1:133" x14ac:dyDescent="0.25">
      <c r="A73" s="33"/>
      <c r="B73" s="39" t="s">
        <v>108</v>
      </c>
      <c r="C73" s="33" t="s">
        <v>109</v>
      </c>
      <c r="D73" s="36"/>
      <c r="E73" s="61"/>
      <c r="F73" s="61"/>
      <c r="G73" s="40"/>
      <c r="H73" s="40"/>
      <c r="I73" s="61"/>
      <c r="J73" s="40"/>
      <c r="K73" s="61"/>
      <c r="L73" s="40"/>
      <c r="M73" s="40"/>
      <c r="N73" s="40"/>
      <c r="O73" s="40"/>
      <c r="P73" s="240"/>
      <c r="Q73" s="240"/>
      <c r="R73" s="18"/>
      <c r="S73" s="253"/>
      <c r="T73" s="18"/>
      <c r="U73" s="18"/>
      <c r="EC73" s="241"/>
    </row>
    <row r="74" spans="1:133" x14ac:dyDescent="0.25">
      <c r="A74" s="33"/>
      <c r="B74" s="155" t="s">
        <v>110</v>
      </c>
      <c r="C74" s="156" t="s">
        <v>111</v>
      </c>
      <c r="D74" s="157"/>
      <c r="E74" s="158"/>
      <c r="F74" s="159"/>
      <c r="G74" s="160"/>
      <c r="H74" s="157"/>
      <c r="I74" s="159"/>
      <c r="J74" s="157"/>
      <c r="K74" s="159"/>
      <c r="L74" s="160"/>
      <c r="M74" s="163"/>
      <c r="N74" s="162">
        <f t="shared" ref="N74:N80" si="18">(IF(G74=0,1,G74)*IF(I74=0,1,I74)*L74 )+M74*IF(G74=0,1,G74)*IF(I74=0,1,I74)</f>
        <v>0</v>
      </c>
      <c r="O74" s="163">
        <f>N74/Portada!$F$15</f>
        <v>0</v>
      </c>
      <c r="P74" s="240"/>
      <c r="Q74" s="240"/>
      <c r="R74" s="18"/>
      <c r="S74" s="89">
        <f t="shared" ref="S74:S80" si="19">M74*IF(G74=0,1,G74)*IF(I74=0,1,I74)</f>
        <v>0</v>
      </c>
      <c r="T74" s="18"/>
      <c r="U74" s="18"/>
      <c r="EC74" s="162">
        <f t="shared" ref="EC74:EC80" si="20">(IF(G74=0,1,G74)*IF(I74=0,1,I74)*L74 )+M74*IF(G74=0,1,G74)*IF(I74=0,1,I74)</f>
        <v>0</v>
      </c>
    </row>
    <row r="75" spans="1:133" x14ac:dyDescent="0.25">
      <c r="A75" s="33"/>
      <c r="B75" s="175" t="s">
        <v>112</v>
      </c>
      <c r="C75" s="176" t="s">
        <v>113</v>
      </c>
      <c r="D75" s="150"/>
      <c r="E75" s="151"/>
      <c r="F75" s="152"/>
      <c r="G75" s="153"/>
      <c r="H75" s="150"/>
      <c r="I75" s="152"/>
      <c r="J75" s="150"/>
      <c r="K75" s="152"/>
      <c r="L75" s="153"/>
      <c r="M75" s="147"/>
      <c r="N75" s="146">
        <f t="shared" si="18"/>
        <v>0</v>
      </c>
      <c r="O75" s="147">
        <f>N75/Portada!$F$15</f>
        <v>0</v>
      </c>
      <c r="P75" s="240"/>
      <c r="Q75" s="240"/>
      <c r="R75" s="18"/>
      <c r="S75" s="89">
        <f t="shared" si="19"/>
        <v>0</v>
      </c>
      <c r="T75" s="18"/>
      <c r="U75" s="18"/>
      <c r="EC75" s="146">
        <f t="shared" si="20"/>
        <v>0</v>
      </c>
    </row>
    <row r="76" spans="1:133" x14ac:dyDescent="0.25">
      <c r="A76" s="33"/>
      <c r="B76" s="139" t="s">
        <v>114</v>
      </c>
      <c r="C76" s="140" t="s">
        <v>113</v>
      </c>
      <c r="D76" s="141"/>
      <c r="E76" s="142"/>
      <c r="F76" s="143"/>
      <c r="G76" s="144"/>
      <c r="H76" s="141"/>
      <c r="I76" s="143"/>
      <c r="J76" s="141"/>
      <c r="K76" s="143"/>
      <c r="L76" s="144"/>
      <c r="M76" s="147"/>
      <c r="N76" s="146">
        <f t="shared" si="18"/>
        <v>0</v>
      </c>
      <c r="O76" s="147">
        <f>N76/Portada!$F$15</f>
        <v>0</v>
      </c>
      <c r="P76" s="240"/>
      <c r="Q76" s="240"/>
      <c r="R76" s="18"/>
      <c r="S76" s="89"/>
      <c r="T76" s="18"/>
      <c r="U76" s="18"/>
      <c r="EC76" s="146">
        <f t="shared" si="20"/>
        <v>0</v>
      </c>
    </row>
    <row r="77" spans="1:133" x14ac:dyDescent="0.25">
      <c r="A77" s="33"/>
      <c r="B77" s="175" t="s">
        <v>115</v>
      </c>
      <c r="C77" s="176" t="s">
        <v>113</v>
      </c>
      <c r="D77" s="150"/>
      <c r="E77" s="151"/>
      <c r="F77" s="152"/>
      <c r="G77" s="153"/>
      <c r="H77" s="150"/>
      <c r="I77" s="152"/>
      <c r="J77" s="150"/>
      <c r="K77" s="152"/>
      <c r="L77" s="153"/>
      <c r="M77" s="147"/>
      <c r="N77" s="146">
        <f t="shared" si="18"/>
        <v>0</v>
      </c>
      <c r="O77" s="147">
        <f>N77/Portada!$F$15</f>
        <v>0</v>
      </c>
      <c r="P77" s="240"/>
      <c r="Q77" s="240"/>
      <c r="R77" s="18"/>
      <c r="S77" s="89"/>
      <c r="T77" s="18"/>
      <c r="U77" s="18"/>
      <c r="EC77" s="146">
        <f t="shared" si="20"/>
        <v>0</v>
      </c>
    </row>
    <row r="78" spans="1:133" x14ac:dyDescent="0.25">
      <c r="A78" s="33"/>
      <c r="B78" s="139" t="s">
        <v>116</v>
      </c>
      <c r="C78" s="140" t="s">
        <v>117</v>
      </c>
      <c r="D78" s="141"/>
      <c r="E78" s="142"/>
      <c r="F78" s="143"/>
      <c r="G78" s="144"/>
      <c r="H78" s="141"/>
      <c r="I78" s="143"/>
      <c r="J78" s="141"/>
      <c r="K78" s="143"/>
      <c r="L78" s="144"/>
      <c r="M78" s="147"/>
      <c r="N78" s="146">
        <f t="shared" si="18"/>
        <v>0</v>
      </c>
      <c r="O78" s="147">
        <f>N78/Portada!$F$15</f>
        <v>0</v>
      </c>
      <c r="P78" s="240"/>
      <c r="Q78" s="240"/>
      <c r="R78" s="18"/>
      <c r="S78" s="89"/>
      <c r="T78" s="18"/>
      <c r="U78" s="18"/>
      <c r="EC78" s="146">
        <f t="shared" si="20"/>
        <v>0</v>
      </c>
    </row>
    <row r="79" spans="1:133" x14ac:dyDescent="0.25">
      <c r="A79" s="33"/>
      <c r="B79" s="175" t="s">
        <v>118</v>
      </c>
      <c r="C79" s="135"/>
      <c r="D79" s="150"/>
      <c r="E79" s="151"/>
      <c r="F79" s="152"/>
      <c r="G79" s="153"/>
      <c r="H79" s="150"/>
      <c r="I79" s="152"/>
      <c r="J79" s="150"/>
      <c r="K79" s="152"/>
      <c r="L79" s="153"/>
      <c r="M79" s="147"/>
      <c r="N79" s="146">
        <f t="shared" si="18"/>
        <v>0</v>
      </c>
      <c r="O79" s="147">
        <f>N79/Portada!$F$15</f>
        <v>0</v>
      </c>
      <c r="P79" s="240"/>
      <c r="Q79" s="240"/>
      <c r="R79" s="18"/>
      <c r="S79" s="89">
        <f t="shared" si="19"/>
        <v>0</v>
      </c>
      <c r="T79" s="18"/>
      <c r="U79" s="18"/>
      <c r="EC79" s="146">
        <f t="shared" si="20"/>
        <v>0</v>
      </c>
    </row>
    <row r="80" spans="1:133" x14ac:dyDescent="0.25">
      <c r="A80" s="33"/>
      <c r="B80" s="139" t="s">
        <v>119</v>
      </c>
      <c r="C80" s="135"/>
      <c r="D80" s="141"/>
      <c r="E80" s="142"/>
      <c r="F80" s="143"/>
      <c r="G80" s="144"/>
      <c r="H80" s="141"/>
      <c r="I80" s="143"/>
      <c r="J80" s="141"/>
      <c r="K80" s="143"/>
      <c r="L80" s="144"/>
      <c r="M80" s="147"/>
      <c r="N80" s="146">
        <f t="shared" si="18"/>
        <v>0</v>
      </c>
      <c r="O80" s="147">
        <f>N80/Portada!$F$15</f>
        <v>0</v>
      </c>
      <c r="P80" s="240"/>
      <c r="Q80" s="240"/>
      <c r="R80" s="18"/>
      <c r="S80" s="89">
        <f t="shared" si="19"/>
        <v>0</v>
      </c>
      <c r="T80" s="18"/>
      <c r="U80" s="18"/>
      <c r="EC80" s="146">
        <f t="shared" si="20"/>
        <v>0</v>
      </c>
    </row>
    <row r="81" spans="1:133" ht="15.75" thickBot="1" x14ac:dyDescent="0.3">
      <c r="A81" s="33"/>
      <c r="B81" s="46"/>
      <c r="C81" s="128" t="str">
        <f>"TOTAL " &amp;" " &amp; B73 &amp; " " &amp; (C73)</f>
        <v>TOTAL  04.03. Doblatge</v>
      </c>
      <c r="D81" s="129"/>
      <c r="E81" s="130"/>
      <c r="F81" s="130"/>
      <c r="G81" s="129"/>
      <c r="H81" s="129"/>
      <c r="I81" s="130"/>
      <c r="J81" s="129"/>
      <c r="K81" s="130"/>
      <c r="L81" s="129"/>
      <c r="M81" s="136"/>
      <c r="N81" s="131">
        <f>SUM(N74:N80)</f>
        <v>0</v>
      </c>
      <c r="O81" s="131">
        <f>SUM(O74:O80)</f>
        <v>0</v>
      </c>
      <c r="P81" s="240"/>
      <c r="Q81" s="240"/>
      <c r="R81" s="18"/>
      <c r="S81" s="38">
        <f>SUM(S74:S80)</f>
        <v>0</v>
      </c>
      <c r="T81" s="18"/>
      <c r="U81" s="18"/>
      <c r="EC81" s="240"/>
    </row>
    <row r="82" spans="1:133" x14ac:dyDescent="0.25">
      <c r="A82" s="33"/>
      <c r="B82" s="47"/>
      <c r="C82" s="66" t="s">
        <v>43</v>
      </c>
      <c r="D82" s="67" t="str">
        <f>C52</f>
        <v>CAPÍTOL 04.-Video, Àudio i Doblatge</v>
      </c>
      <c r="E82" s="60"/>
      <c r="F82" s="60"/>
      <c r="G82" s="41"/>
      <c r="H82" s="41"/>
      <c r="I82" s="68"/>
      <c r="J82" s="41"/>
      <c r="K82" s="68"/>
      <c r="L82" s="41"/>
      <c r="M82" s="41"/>
      <c r="N82" s="42">
        <f>(N60+N71+N81)</f>
        <v>0</v>
      </c>
      <c r="O82" s="42">
        <f>(O60+O71+O81)</f>
        <v>0</v>
      </c>
      <c r="P82" s="42" t="e">
        <f>(P60+P71+#REF!+#REF!+#REF!+#REF!)</f>
        <v>#REF!</v>
      </c>
      <c r="Q82" s="42" t="e">
        <f>(Q60+Q71+#REF!+#REF!+#REF!+#REF!)</f>
        <v>#REF!</v>
      </c>
      <c r="R82" s="40"/>
      <c r="S82" s="42">
        <f>S81</f>
        <v>0</v>
      </c>
      <c r="T82" s="18"/>
      <c r="U82" s="18"/>
      <c r="EC82" s="42">
        <f>(EC60+EC71+E81)</f>
        <v>0</v>
      </c>
    </row>
    <row r="83" spans="1:133" x14ac:dyDescent="0.25">
      <c r="A83" s="18"/>
      <c r="E83" s="61"/>
      <c r="F83" s="61"/>
      <c r="G83" s="40"/>
      <c r="H83" s="40"/>
      <c r="I83" s="61"/>
      <c r="J83" s="40"/>
      <c r="K83" s="61"/>
      <c r="L83" s="40"/>
      <c r="M83" s="40"/>
      <c r="N83" s="40"/>
      <c r="O83" s="40"/>
      <c r="P83" s="40"/>
      <c r="Q83" s="40"/>
      <c r="R83" s="40"/>
      <c r="S83" s="40"/>
      <c r="T83" s="18"/>
      <c r="U83" s="18"/>
      <c r="EC83" s="40"/>
    </row>
    <row r="84" spans="1:133" ht="18.75" x14ac:dyDescent="0.3">
      <c r="A84" s="18"/>
      <c r="B84" s="52"/>
      <c r="C84" s="43" t="s">
        <v>120</v>
      </c>
      <c r="D84" s="36"/>
      <c r="E84" s="61"/>
      <c r="F84" s="61"/>
      <c r="G84" s="40"/>
      <c r="H84" s="40"/>
      <c r="I84" s="61"/>
      <c r="J84" s="40"/>
      <c r="K84" s="61"/>
      <c r="L84" s="40"/>
      <c r="M84" s="40"/>
      <c r="N84" s="40"/>
      <c r="O84" s="40"/>
      <c r="P84" s="40"/>
      <c r="Q84" s="40"/>
      <c r="R84" s="40"/>
      <c r="S84" s="40"/>
      <c r="T84" s="18"/>
      <c r="U84" s="18"/>
      <c r="EC84" s="40"/>
    </row>
    <row r="85" spans="1:133" x14ac:dyDescent="0.25">
      <c r="A85" s="18"/>
      <c r="B85" s="40" t="s">
        <v>24</v>
      </c>
      <c r="C85" s="36"/>
      <c r="D85" s="40"/>
      <c r="E85" s="63"/>
      <c r="F85" s="63"/>
      <c r="G85" s="45"/>
      <c r="H85" s="45"/>
      <c r="I85" s="63"/>
      <c r="J85" s="45"/>
      <c r="K85" s="63"/>
      <c r="L85" s="45"/>
      <c r="M85" s="45"/>
      <c r="N85" s="45"/>
      <c r="O85" s="45"/>
      <c r="P85" s="45"/>
      <c r="Q85" s="45"/>
      <c r="R85" s="45"/>
      <c r="S85" s="45"/>
      <c r="T85" s="18"/>
      <c r="U85" s="18"/>
      <c r="EC85" s="45"/>
    </row>
    <row r="86" spans="1:133" x14ac:dyDescent="0.25">
      <c r="A86" s="33"/>
      <c r="B86" s="155" t="s">
        <v>121</v>
      </c>
      <c r="C86" s="156" t="s">
        <v>122</v>
      </c>
      <c r="D86" s="157"/>
      <c r="E86" s="158"/>
      <c r="F86" s="159"/>
      <c r="G86" s="160"/>
      <c r="H86" s="157"/>
      <c r="I86" s="159"/>
      <c r="J86" s="157"/>
      <c r="K86" s="159"/>
      <c r="L86" s="160"/>
      <c r="M86" s="163"/>
      <c r="N86" s="162">
        <f t="shared" ref="N86:N90" si="21">(IF(G86=0,1,G86)*IF(I86=0,1,I86)*L86 )+M86*IF(G86=0,1,G86)*IF(I86=0,1,I86)</f>
        <v>0</v>
      </c>
      <c r="O86" s="163">
        <f>N86/Portada!$F$15</f>
        <v>0</v>
      </c>
      <c r="P86" s="22"/>
      <c r="Q86" s="22"/>
      <c r="R86" s="18"/>
      <c r="S86" s="89">
        <f t="shared" ref="S86:S90" si="22">M86*IF(G86=0,1,G86)*IF(I86=0,1,I86)</f>
        <v>0</v>
      </c>
      <c r="T86" s="18"/>
      <c r="U86" s="18"/>
      <c r="EC86" s="162">
        <f>(IF(G86=0,1,G86)*IF(I86=0,1,I86)*L86 )+M86*IF(G86=0,1,G86)*IF(I86=0,1,I86)</f>
        <v>0</v>
      </c>
    </row>
    <row r="87" spans="1:133" x14ac:dyDescent="0.25">
      <c r="B87" s="175" t="s">
        <v>123</v>
      </c>
      <c r="C87" s="175" t="s">
        <v>124</v>
      </c>
      <c r="D87" s="150"/>
      <c r="E87" s="151"/>
      <c r="F87" s="152"/>
      <c r="G87" s="153"/>
      <c r="H87" s="150"/>
      <c r="I87" s="152"/>
      <c r="J87" s="150"/>
      <c r="K87" s="152"/>
      <c r="L87" s="153"/>
      <c r="M87" s="147"/>
      <c r="N87" s="146">
        <f t="shared" si="21"/>
        <v>0</v>
      </c>
      <c r="O87" s="147">
        <f>N87/Portada!$F$15</f>
        <v>0</v>
      </c>
      <c r="P87" s="22"/>
      <c r="Q87" s="22"/>
      <c r="R87" s="18"/>
      <c r="S87" s="89">
        <f t="shared" si="22"/>
        <v>0</v>
      </c>
      <c r="T87" s="18"/>
      <c r="U87" s="18"/>
      <c r="EC87" s="146">
        <f t="shared" ref="EC87:EC90" si="23">(IF(G87=0,1,G87)*IF(I87=0,1,I87)*L87 )+M87*IF(G87=0,1,G87)*IF(I87=0,1,I87)</f>
        <v>0</v>
      </c>
    </row>
    <row r="88" spans="1:133" x14ac:dyDescent="0.25">
      <c r="A88" s="33"/>
      <c r="B88" s="139" t="s">
        <v>125</v>
      </c>
      <c r="C88" s="138"/>
      <c r="D88" s="141"/>
      <c r="E88" s="142"/>
      <c r="F88" s="143"/>
      <c r="G88" s="144"/>
      <c r="H88" s="141"/>
      <c r="I88" s="143"/>
      <c r="J88" s="141"/>
      <c r="K88" s="143"/>
      <c r="L88" s="144"/>
      <c r="M88" s="147"/>
      <c r="N88" s="146">
        <f t="shared" si="21"/>
        <v>0</v>
      </c>
      <c r="O88" s="147">
        <f>N88/Portada!$F$15</f>
        <v>0</v>
      </c>
      <c r="P88" s="22"/>
      <c r="Q88" s="22"/>
      <c r="R88" s="18"/>
      <c r="S88" s="89">
        <f t="shared" si="22"/>
        <v>0</v>
      </c>
      <c r="T88" s="18"/>
      <c r="U88" s="18"/>
      <c r="EC88" s="146">
        <f t="shared" si="23"/>
        <v>0</v>
      </c>
    </row>
    <row r="89" spans="1:133" x14ac:dyDescent="0.25">
      <c r="A89" s="33"/>
      <c r="B89" s="175" t="s">
        <v>126</v>
      </c>
      <c r="C89" s="138"/>
      <c r="D89" s="150"/>
      <c r="E89" s="151"/>
      <c r="F89" s="152"/>
      <c r="G89" s="153"/>
      <c r="H89" s="150"/>
      <c r="I89" s="152"/>
      <c r="J89" s="150"/>
      <c r="K89" s="152"/>
      <c r="L89" s="153"/>
      <c r="M89" s="147"/>
      <c r="N89" s="146">
        <f t="shared" si="21"/>
        <v>0</v>
      </c>
      <c r="O89" s="147">
        <f>N89/Portada!$F$15</f>
        <v>0</v>
      </c>
      <c r="P89" s="22"/>
      <c r="Q89" s="22"/>
      <c r="R89" s="18"/>
      <c r="S89" s="89">
        <f t="shared" si="22"/>
        <v>0</v>
      </c>
      <c r="T89" s="18"/>
      <c r="U89" s="18"/>
      <c r="EC89" s="146">
        <f t="shared" si="23"/>
        <v>0</v>
      </c>
    </row>
    <row r="90" spans="1:133" x14ac:dyDescent="0.25">
      <c r="A90" s="33"/>
      <c r="B90" s="139" t="s">
        <v>127</v>
      </c>
      <c r="C90" s="138"/>
      <c r="D90" s="141"/>
      <c r="E90" s="142"/>
      <c r="F90" s="143"/>
      <c r="G90" s="144"/>
      <c r="H90" s="141"/>
      <c r="I90" s="143"/>
      <c r="J90" s="141"/>
      <c r="K90" s="143"/>
      <c r="L90" s="144"/>
      <c r="M90" s="147"/>
      <c r="N90" s="146">
        <f t="shared" si="21"/>
        <v>0</v>
      </c>
      <c r="O90" s="147">
        <f>N90/Portada!$F$15</f>
        <v>0</v>
      </c>
      <c r="P90" s="22"/>
      <c r="Q90" s="22"/>
      <c r="R90" s="18"/>
      <c r="S90" s="89">
        <f t="shared" si="22"/>
        <v>0</v>
      </c>
      <c r="T90" s="18"/>
      <c r="U90" s="18"/>
      <c r="EC90" s="146">
        <f t="shared" si="23"/>
        <v>0</v>
      </c>
    </row>
    <row r="91" spans="1:133" x14ac:dyDescent="0.25">
      <c r="A91" s="33"/>
      <c r="B91" s="46"/>
      <c r="C91" s="128"/>
      <c r="D91" s="129"/>
      <c r="E91" s="130"/>
      <c r="F91" s="130"/>
      <c r="G91" s="129"/>
      <c r="H91" s="129"/>
      <c r="I91" s="130"/>
      <c r="J91" s="129"/>
      <c r="K91" s="130"/>
      <c r="L91" s="129"/>
      <c r="M91" s="136"/>
      <c r="N91" s="131">
        <f>SUM(N86:N90)</f>
        <v>0</v>
      </c>
      <c r="O91" s="131">
        <f>SUM(O86:O90)</f>
        <v>0</v>
      </c>
      <c r="P91" s="38">
        <f>SUM(P86:P90)</f>
        <v>0</v>
      </c>
      <c r="Q91" s="38">
        <f>SUM(Q86:Q90)</f>
        <v>0</v>
      </c>
      <c r="R91" s="18"/>
      <c r="S91" s="38">
        <f>SUM(S86:S90)</f>
        <v>0</v>
      </c>
      <c r="T91" s="18"/>
      <c r="U91" s="18"/>
      <c r="EC91" s="131">
        <f>SUM(EC86:EC90)</f>
        <v>0</v>
      </c>
    </row>
    <row r="92" spans="1:133" x14ac:dyDescent="0.25">
      <c r="A92" s="18"/>
      <c r="B92" s="47"/>
      <c r="C92" s="66" t="s">
        <v>43</v>
      </c>
      <c r="D92" s="67" t="str">
        <f>C84</f>
        <v>CAPÍTOL 05.-Porting</v>
      </c>
      <c r="E92" s="60"/>
      <c r="F92" s="60"/>
      <c r="G92" s="41"/>
      <c r="H92" s="41"/>
      <c r="I92" s="68"/>
      <c r="J92" s="41"/>
      <c r="K92" s="68"/>
      <c r="L92" s="41"/>
      <c r="M92" s="41"/>
      <c r="N92" s="42">
        <f>(N91)</f>
        <v>0</v>
      </c>
      <c r="O92" s="42">
        <f>(O91)</f>
        <v>0</v>
      </c>
      <c r="P92" s="42" t="e">
        <f>(P91+#REF!+#REF!+#REF!)</f>
        <v>#REF!</v>
      </c>
      <c r="Q92" s="42" t="e">
        <f>(Q91+#REF!+#REF!+#REF!)</f>
        <v>#REF!</v>
      </c>
      <c r="R92" s="40"/>
      <c r="S92" s="42">
        <f>S91</f>
        <v>0</v>
      </c>
      <c r="T92" s="18"/>
      <c r="U92" s="18"/>
      <c r="EC92" s="42">
        <f>(EC91)</f>
        <v>0</v>
      </c>
    </row>
    <row r="93" spans="1:133" x14ac:dyDescent="0.25">
      <c r="A93" s="18"/>
      <c r="R93" s="40"/>
      <c r="S93" s="40"/>
      <c r="T93" s="18"/>
      <c r="U93" s="18"/>
    </row>
    <row r="94" spans="1:133" ht="18.75" x14ac:dyDescent="0.3">
      <c r="A94" s="18"/>
      <c r="B94" s="52"/>
      <c r="C94" s="43" t="s">
        <v>128</v>
      </c>
      <c r="D94" s="44"/>
      <c r="E94" s="62"/>
      <c r="F94" s="62"/>
      <c r="G94" s="44"/>
      <c r="H94" s="44"/>
      <c r="I94" s="62"/>
      <c r="J94" s="44"/>
      <c r="K94" s="62"/>
      <c r="L94" s="44"/>
      <c r="M94" s="44"/>
      <c r="N94" s="44"/>
      <c r="O94" s="44"/>
      <c r="P94" s="44"/>
      <c r="Q94" s="44"/>
      <c r="R94" s="40"/>
      <c r="S94" s="40"/>
      <c r="T94" s="18"/>
      <c r="U94" s="18"/>
      <c r="EC94" s="44"/>
    </row>
    <row r="95" spans="1:133" x14ac:dyDescent="0.25">
      <c r="A95" s="18"/>
      <c r="B95" s="40" t="s">
        <v>24</v>
      </c>
      <c r="C95" s="9"/>
      <c r="D95" s="44"/>
      <c r="E95" s="62"/>
      <c r="F95" s="62"/>
      <c r="G95" s="44"/>
      <c r="H95" s="44"/>
      <c r="I95" s="62"/>
      <c r="J95" s="44"/>
      <c r="K95" s="62"/>
      <c r="L95" s="44"/>
      <c r="M95" s="44"/>
      <c r="N95" s="44"/>
      <c r="O95" s="44"/>
      <c r="P95" s="44"/>
      <c r="Q95" s="44"/>
      <c r="R95" s="40"/>
      <c r="S95" s="40"/>
      <c r="T95" s="18"/>
      <c r="U95" s="18"/>
      <c r="EC95" s="44"/>
    </row>
    <row r="96" spans="1:133" x14ac:dyDescent="0.25">
      <c r="A96" s="33"/>
      <c r="B96" s="156" t="s">
        <v>129</v>
      </c>
      <c r="C96" s="156" t="s">
        <v>130</v>
      </c>
      <c r="D96" s="157"/>
      <c r="E96" s="158"/>
      <c r="F96" s="159"/>
      <c r="G96" s="160"/>
      <c r="H96" s="157"/>
      <c r="I96" s="159"/>
      <c r="J96" s="157"/>
      <c r="K96" s="182"/>
      <c r="L96" s="160"/>
      <c r="M96" s="163"/>
      <c r="N96" s="162">
        <f t="shared" ref="N96:N99" si="24">(IF(G96=0,1,G96)*IF(I96=0,1,I96)*L96 )+M96*IF(G96=0,1,G96)*IF(I96=0,1,I96)</f>
        <v>0</v>
      </c>
      <c r="O96" s="163">
        <f>N96/Portada!$F$15</f>
        <v>0</v>
      </c>
      <c r="P96" s="22"/>
      <c r="Q96" s="22"/>
      <c r="R96" s="18"/>
      <c r="S96" s="89">
        <f t="shared" ref="S96:S99" si="25">M96*IF(G96=0,1,G96)*IF(I96=0,1,I96)</f>
        <v>0</v>
      </c>
      <c r="T96" s="18"/>
      <c r="U96" s="18"/>
      <c r="EC96" s="162">
        <f>(IF(G96=0,1,G96)*IF(I96=0,1,I96)*L96 )+M96*IF(G96=0,1,G96)*IF(I96=0,1,I96)</f>
        <v>0</v>
      </c>
    </row>
    <row r="97" spans="1:133" x14ac:dyDescent="0.25">
      <c r="A97" s="33"/>
      <c r="B97" s="140" t="s">
        <v>131</v>
      </c>
      <c r="C97" s="178" t="s">
        <v>132</v>
      </c>
      <c r="D97" s="179"/>
      <c r="E97" s="255"/>
      <c r="F97" s="180"/>
      <c r="G97" s="181"/>
      <c r="H97" s="179"/>
      <c r="I97" s="180"/>
      <c r="J97" s="179"/>
      <c r="K97" s="256"/>
      <c r="L97" s="181"/>
      <c r="M97" s="147"/>
      <c r="N97" s="146">
        <f t="shared" si="24"/>
        <v>0</v>
      </c>
      <c r="O97" s="147">
        <f>N97/Portada!$F$15</f>
        <v>0</v>
      </c>
      <c r="P97" s="22"/>
      <c r="Q97" s="22"/>
      <c r="R97" s="18"/>
      <c r="S97" s="89">
        <f t="shared" si="25"/>
        <v>0</v>
      </c>
      <c r="T97" s="18"/>
      <c r="U97" s="18"/>
      <c r="EC97" s="146">
        <f t="shared" ref="EC97:EC99" si="26">(IF(G97=0,1,G97)*IF(I97=0,1,I97)*L97 )+M97*IF(G97=0,1,G97)*IF(I97=0,1,I97)</f>
        <v>0</v>
      </c>
    </row>
    <row r="98" spans="1:133" x14ac:dyDescent="0.25">
      <c r="A98" s="33"/>
      <c r="B98" s="176" t="s">
        <v>133</v>
      </c>
      <c r="C98" s="132"/>
      <c r="D98" s="141"/>
      <c r="E98" s="142"/>
      <c r="F98" s="143"/>
      <c r="G98" s="144"/>
      <c r="H98" s="141"/>
      <c r="I98" s="143"/>
      <c r="J98" s="141"/>
      <c r="K98" s="184"/>
      <c r="L98" s="144"/>
      <c r="M98" s="147"/>
      <c r="N98" s="146">
        <f t="shared" si="24"/>
        <v>0</v>
      </c>
      <c r="O98" s="147">
        <f>N98/Portada!$F$15</f>
        <v>0</v>
      </c>
      <c r="P98" s="22"/>
      <c r="Q98" s="22"/>
      <c r="R98" s="18"/>
      <c r="S98" s="89">
        <f t="shared" si="25"/>
        <v>0</v>
      </c>
      <c r="T98" s="18"/>
      <c r="U98" s="18"/>
      <c r="EC98" s="146">
        <f t="shared" si="26"/>
        <v>0</v>
      </c>
    </row>
    <row r="99" spans="1:133" x14ac:dyDescent="0.25">
      <c r="A99" s="33"/>
      <c r="B99" s="140" t="s">
        <v>134</v>
      </c>
      <c r="C99" s="188"/>
      <c r="D99" s="179"/>
      <c r="E99" s="255"/>
      <c r="F99" s="180"/>
      <c r="G99" s="181"/>
      <c r="H99" s="179"/>
      <c r="I99" s="180"/>
      <c r="J99" s="179"/>
      <c r="K99" s="256"/>
      <c r="L99" s="181"/>
      <c r="M99" s="147"/>
      <c r="N99" s="146">
        <f t="shared" si="24"/>
        <v>0</v>
      </c>
      <c r="O99" s="147">
        <f>N99/Portada!$F$15</f>
        <v>0</v>
      </c>
      <c r="P99" s="22"/>
      <c r="Q99" s="22"/>
      <c r="R99" s="18"/>
      <c r="S99" s="89">
        <f t="shared" si="25"/>
        <v>0</v>
      </c>
      <c r="T99" s="18"/>
      <c r="U99" s="18"/>
      <c r="EC99" s="146">
        <f t="shared" si="26"/>
        <v>0</v>
      </c>
    </row>
    <row r="100" spans="1:133" x14ac:dyDescent="0.25">
      <c r="A100" s="33"/>
      <c r="B100" s="46"/>
      <c r="C100" s="128"/>
      <c r="D100" s="129"/>
      <c r="E100" s="130"/>
      <c r="F100" s="130"/>
      <c r="G100" s="129"/>
      <c r="H100" s="129"/>
      <c r="I100" s="130"/>
      <c r="J100" s="129"/>
      <c r="K100" s="130"/>
      <c r="L100" s="129"/>
      <c r="M100" s="136"/>
      <c r="N100" s="131">
        <f>SUM(N96:N99)</f>
        <v>0</v>
      </c>
      <c r="O100" s="131">
        <f>SUM(O96:O99)</f>
        <v>0</v>
      </c>
      <c r="P100" s="38">
        <f>SUM(P96:P99)</f>
        <v>0</v>
      </c>
      <c r="Q100" s="38">
        <f>SUM(Q96:Q99)</f>
        <v>0</v>
      </c>
      <c r="R100" s="18"/>
      <c r="S100" s="38">
        <f>SUM(S96:S99)</f>
        <v>0</v>
      </c>
      <c r="T100" s="18"/>
      <c r="U100" s="18"/>
      <c r="EC100" s="131">
        <f>SUM(EC96:EC99)</f>
        <v>0</v>
      </c>
    </row>
    <row r="101" spans="1:133" x14ac:dyDescent="0.25">
      <c r="A101" s="33"/>
      <c r="B101" s="47"/>
      <c r="C101" s="66" t="s">
        <v>43</v>
      </c>
      <c r="D101" s="67" t="str">
        <f>C94</f>
        <v>CAPÍTOL 06.- Q&amp;A/testing</v>
      </c>
      <c r="E101" s="60"/>
      <c r="F101" s="60"/>
      <c r="G101" s="41"/>
      <c r="H101" s="41"/>
      <c r="I101" s="68"/>
      <c r="J101" s="41"/>
      <c r="K101" s="68"/>
      <c r="L101" s="41"/>
      <c r="M101" s="41"/>
      <c r="N101" s="42">
        <f>(N100)</f>
        <v>0</v>
      </c>
      <c r="O101" s="42">
        <f>(O100)</f>
        <v>0</v>
      </c>
      <c r="P101" s="42" t="e">
        <f>(P100+#REF!+#REF!+#REF!)</f>
        <v>#REF!</v>
      </c>
      <c r="Q101" s="42" t="e">
        <f>(Q100+#REF!+#REF!+#REF!)</f>
        <v>#REF!</v>
      </c>
      <c r="R101" s="40"/>
      <c r="S101" s="42">
        <f>S100</f>
        <v>0</v>
      </c>
      <c r="T101" s="18"/>
      <c r="U101" s="18"/>
      <c r="EC101" s="42">
        <f>(EC100)</f>
        <v>0</v>
      </c>
    </row>
    <row r="102" spans="1:133" x14ac:dyDescent="0.25">
      <c r="A102" s="33"/>
      <c r="R102" s="40"/>
      <c r="S102" s="40"/>
      <c r="T102" s="18"/>
      <c r="U102" s="18"/>
    </row>
    <row r="103" spans="1:133" ht="18.75" x14ac:dyDescent="0.3">
      <c r="A103" s="33"/>
      <c r="B103" s="52"/>
      <c r="C103" s="43" t="s">
        <v>135</v>
      </c>
      <c r="D103" s="44"/>
      <c r="E103" s="62"/>
      <c r="F103" s="62"/>
      <c r="G103" s="44"/>
      <c r="H103" s="44"/>
      <c r="I103" s="62"/>
      <c r="J103" s="44"/>
      <c r="K103" s="62"/>
      <c r="L103" s="44"/>
      <c r="M103" s="44"/>
      <c r="N103" s="44"/>
      <c r="O103" s="44"/>
      <c r="R103" s="40"/>
      <c r="S103" s="40"/>
      <c r="T103" s="18"/>
      <c r="U103" s="18"/>
    </row>
    <row r="104" spans="1:133" x14ac:dyDescent="0.25">
      <c r="A104" s="33"/>
      <c r="B104" s="40" t="s">
        <v>24</v>
      </c>
      <c r="C104" s="9"/>
      <c r="D104" s="44"/>
      <c r="E104" s="62"/>
      <c r="F104" s="62"/>
      <c r="G104" s="44"/>
      <c r="H104" s="44"/>
      <c r="I104" s="62"/>
      <c r="J104" s="44"/>
      <c r="K104" s="62"/>
      <c r="L104" s="44"/>
      <c r="M104" s="44"/>
      <c r="N104" s="44"/>
      <c r="O104" s="44"/>
      <c r="R104" s="40"/>
      <c r="S104" s="40"/>
      <c r="T104" s="18"/>
      <c r="U104" s="18"/>
    </row>
    <row r="105" spans="1:133" x14ac:dyDescent="0.25">
      <c r="A105" s="33"/>
      <c r="B105" s="156" t="s">
        <v>136</v>
      </c>
      <c r="C105" s="156" t="s">
        <v>137</v>
      </c>
      <c r="D105" s="157"/>
      <c r="E105" s="158"/>
      <c r="F105" s="159"/>
      <c r="G105" s="160"/>
      <c r="H105" s="157"/>
      <c r="I105" s="159"/>
      <c r="J105" s="157"/>
      <c r="K105" s="182"/>
      <c r="L105" s="160"/>
      <c r="M105" s="163"/>
      <c r="N105" s="162">
        <f t="shared" ref="N105" si="27">(IF(G105=0,1,G105)*IF(I105=0,1,I105)*L105 )+M105*IF(G105=0,1,G105)*IF(I105=0,1,I105)</f>
        <v>0</v>
      </c>
      <c r="O105" s="163">
        <f>N105/Portada!$F$15</f>
        <v>0</v>
      </c>
      <c r="R105" s="40"/>
      <c r="S105" s="89">
        <f t="shared" ref="S105:S109" si="28">M105*IF(G105=0,1,G105)*IF(I105=0,1,I105)</f>
        <v>0</v>
      </c>
      <c r="T105" s="18"/>
      <c r="U105" s="18"/>
      <c r="EC105" s="162">
        <f>(IF(G105=0,1,G105)*IF(I105=0,1,I105)*L105 )+M105*IF(G105=0,1,G105)*IF(I105=0,1,I105)</f>
        <v>0</v>
      </c>
    </row>
    <row r="106" spans="1:133" x14ac:dyDescent="0.25">
      <c r="A106" s="33"/>
      <c r="B106" s="140" t="s">
        <v>138</v>
      </c>
      <c r="C106" s="178" t="s">
        <v>139</v>
      </c>
      <c r="D106" s="179"/>
      <c r="E106" s="255"/>
      <c r="F106" s="180"/>
      <c r="G106" s="181"/>
      <c r="H106" s="179"/>
      <c r="I106" s="180"/>
      <c r="J106" s="179"/>
      <c r="K106" s="256"/>
      <c r="L106" s="181"/>
      <c r="M106" s="147"/>
      <c r="N106" s="146">
        <f t="shared" ref="N106:N109" si="29">(IF(G106=0,1,G106)*IF(I106=0,1,I106)*L106 )+M106*IF(G106=0,1,G106)*IF(I106=0,1,I106)</f>
        <v>0</v>
      </c>
      <c r="O106" s="147">
        <f>N106/Portada!$F$15</f>
        <v>0</v>
      </c>
      <c r="R106" s="40"/>
      <c r="S106" s="89">
        <f t="shared" si="28"/>
        <v>0</v>
      </c>
      <c r="T106" s="18"/>
      <c r="U106" s="18"/>
      <c r="EC106" s="146">
        <f>(IF(G106=0,1,G106)*IF(I106=0,1,I106)*L106 )+M106*IF(G106=0,1,G106)*IF(I106=0,1,I106)</f>
        <v>0</v>
      </c>
    </row>
    <row r="107" spans="1:133" x14ac:dyDescent="0.25">
      <c r="A107" s="33"/>
      <c r="B107" s="140" t="s">
        <v>140</v>
      </c>
      <c r="C107" s="140" t="s">
        <v>141</v>
      </c>
      <c r="D107" s="141"/>
      <c r="E107" s="142"/>
      <c r="F107" s="143"/>
      <c r="G107" s="144"/>
      <c r="H107" s="141"/>
      <c r="I107" s="143"/>
      <c r="J107" s="141"/>
      <c r="K107" s="184"/>
      <c r="L107" s="144"/>
      <c r="M107" s="147"/>
      <c r="N107" s="146">
        <f t="shared" si="29"/>
        <v>0</v>
      </c>
      <c r="O107" s="147">
        <f>N107/Portada!$F$15</f>
        <v>0</v>
      </c>
      <c r="R107" s="40"/>
      <c r="S107" s="89">
        <f t="shared" si="28"/>
        <v>0</v>
      </c>
      <c r="T107" s="18"/>
      <c r="U107" s="18"/>
      <c r="EC107" s="146">
        <f>(IF(G107=0,1,G107)*IF(I107=0,1,I107)*L107 )+M107*IF(G107=0,1,G107)*IF(I107=0,1,I107)</f>
        <v>0</v>
      </c>
    </row>
    <row r="108" spans="1:133" x14ac:dyDescent="0.25">
      <c r="A108" s="33"/>
      <c r="B108" s="176" t="s">
        <v>142</v>
      </c>
      <c r="C108" s="132"/>
      <c r="D108" s="150"/>
      <c r="E108" s="151"/>
      <c r="F108" s="152"/>
      <c r="G108" s="153"/>
      <c r="H108" s="150"/>
      <c r="I108" s="152"/>
      <c r="J108" s="150"/>
      <c r="K108" s="183"/>
      <c r="L108" s="153"/>
      <c r="M108" s="147"/>
      <c r="N108" s="146">
        <f t="shared" si="29"/>
        <v>0</v>
      </c>
      <c r="O108" s="147">
        <f>N108/Portada!$F$15</f>
        <v>0</v>
      </c>
      <c r="R108" s="40"/>
      <c r="S108" s="89">
        <f t="shared" si="28"/>
        <v>0</v>
      </c>
      <c r="T108" s="18"/>
      <c r="U108" s="18"/>
      <c r="EC108" s="146">
        <f>(IF(G108=0,1,G108)*IF(I108=0,1,I108)*L108 )+M108*IF(G108=0,1,G108)*IF(I108=0,1,I108)</f>
        <v>0</v>
      </c>
    </row>
    <row r="109" spans="1:133" x14ac:dyDescent="0.25">
      <c r="A109" s="33"/>
      <c r="B109" s="140" t="s">
        <v>143</v>
      </c>
      <c r="C109" s="188"/>
      <c r="D109" s="141"/>
      <c r="E109" s="142"/>
      <c r="F109" s="143"/>
      <c r="G109" s="144"/>
      <c r="H109" s="141"/>
      <c r="I109" s="143"/>
      <c r="J109" s="141"/>
      <c r="K109" s="184"/>
      <c r="L109" s="144"/>
      <c r="M109" s="147"/>
      <c r="N109" s="146">
        <f t="shared" si="29"/>
        <v>0</v>
      </c>
      <c r="O109" s="147">
        <f>N109/Portada!$F$15</f>
        <v>0</v>
      </c>
      <c r="R109" s="40"/>
      <c r="S109" s="89">
        <f t="shared" si="28"/>
        <v>0</v>
      </c>
      <c r="T109" s="18"/>
      <c r="U109" s="18"/>
      <c r="EC109" s="146">
        <f>(IF(G109=0,1,G109)*IF(I109=0,1,I109)*L109 )+M109*IF(G109=0,1,G109)*IF(I109=0,1,I109)</f>
        <v>0</v>
      </c>
    </row>
    <row r="110" spans="1:133" ht="15.75" thickBot="1" x14ac:dyDescent="0.3">
      <c r="A110" s="33"/>
      <c r="B110" s="46"/>
      <c r="C110" s="128"/>
      <c r="D110" s="129"/>
      <c r="E110" s="130"/>
      <c r="F110" s="130"/>
      <c r="G110" s="129"/>
      <c r="H110" s="129"/>
      <c r="I110" s="130"/>
      <c r="J110" s="129"/>
      <c r="K110" s="130"/>
      <c r="L110" s="129"/>
      <c r="M110" s="136"/>
      <c r="N110" s="131">
        <f>SUM(N105:N109)</f>
        <v>0</v>
      </c>
      <c r="O110" s="131">
        <f>SUM(O105:O109)</f>
        <v>0</v>
      </c>
      <c r="R110" s="40"/>
      <c r="S110" s="38">
        <f>SUM(S105:S108)</f>
        <v>0</v>
      </c>
      <c r="T110" s="18"/>
      <c r="U110" s="18"/>
      <c r="EC110" s="131">
        <f>SUM(EC105:EC109)</f>
        <v>0</v>
      </c>
    </row>
    <row r="111" spans="1:133" x14ac:dyDescent="0.25">
      <c r="A111" s="33"/>
      <c r="B111" s="47"/>
      <c r="C111" s="66" t="s">
        <v>43</v>
      </c>
      <c r="D111" s="67" t="str">
        <f>C103</f>
        <v>CAPÍTOL 07.- Backoffice</v>
      </c>
      <c r="E111" s="60"/>
      <c r="F111" s="60"/>
      <c r="G111" s="41"/>
      <c r="H111" s="41"/>
      <c r="I111" s="68"/>
      <c r="J111" s="41"/>
      <c r="K111" s="68"/>
      <c r="L111" s="41"/>
      <c r="M111" s="41"/>
      <c r="N111" s="42">
        <f>(N110)</f>
        <v>0</v>
      </c>
      <c r="O111" s="42">
        <f>(O110)</f>
        <v>0</v>
      </c>
      <c r="R111" s="40"/>
      <c r="S111" s="42">
        <f>S110</f>
        <v>0</v>
      </c>
      <c r="T111" s="18"/>
      <c r="U111" s="18"/>
      <c r="EC111" s="42">
        <f>(EC110)</f>
        <v>0</v>
      </c>
    </row>
    <row r="112" spans="1:133" x14ac:dyDescent="0.25">
      <c r="A112" s="33"/>
      <c r="R112" s="40"/>
      <c r="S112" s="40"/>
      <c r="T112" s="18"/>
      <c r="U112" s="18"/>
    </row>
    <row r="113" spans="1:133" ht="18.75" x14ac:dyDescent="0.3">
      <c r="A113" s="33"/>
      <c r="B113" s="52"/>
      <c r="C113" s="43" t="s">
        <v>144</v>
      </c>
      <c r="D113" s="44"/>
      <c r="E113" s="62"/>
      <c r="F113" s="62"/>
      <c r="G113" s="44"/>
      <c r="H113" s="44"/>
      <c r="I113" s="62"/>
      <c r="J113" s="44"/>
      <c r="K113" s="62"/>
      <c r="L113" s="44"/>
      <c r="M113" s="44"/>
      <c r="N113" s="44"/>
      <c r="O113" s="44"/>
      <c r="R113" s="40"/>
      <c r="S113" s="40"/>
      <c r="T113" s="18"/>
      <c r="U113" s="18"/>
    </row>
    <row r="114" spans="1:133" x14ac:dyDescent="0.25">
      <c r="A114" s="33"/>
      <c r="B114" s="40" t="s">
        <v>24</v>
      </c>
      <c r="C114" s="9"/>
      <c r="D114" s="44"/>
      <c r="E114" s="62"/>
      <c r="F114" s="62"/>
      <c r="G114" s="44"/>
      <c r="H114" s="44"/>
      <c r="I114" s="62"/>
      <c r="J114" s="44"/>
      <c r="K114" s="62"/>
      <c r="L114" s="44"/>
      <c r="M114" s="44"/>
      <c r="N114" s="44"/>
      <c r="O114" s="44"/>
      <c r="R114" s="40"/>
      <c r="S114" s="40"/>
      <c r="T114" s="18"/>
      <c r="U114" s="18"/>
    </row>
    <row r="115" spans="1:133" x14ac:dyDescent="0.25">
      <c r="A115" s="33"/>
      <c r="B115" s="156" t="s">
        <v>145</v>
      </c>
      <c r="C115" s="156" t="s">
        <v>146</v>
      </c>
      <c r="D115" s="157"/>
      <c r="E115" s="158"/>
      <c r="F115" s="159"/>
      <c r="G115" s="160"/>
      <c r="H115" s="157"/>
      <c r="I115" s="159"/>
      <c r="J115" s="157"/>
      <c r="K115" s="182"/>
      <c r="L115" s="160"/>
      <c r="M115" s="163"/>
      <c r="N115" s="162">
        <f t="shared" ref="N115" si="30">(IF(G115=0,1,G115)*IF(I115=0,1,I115)*L115 )+M115*IF(G115=0,1,G115)*IF(I115=0,1,I115)</f>
        <v>0</v>
      </c>
      <c r="O115" s="163">
        <f>N115/Portada!$F$15</f>
        <v>0</v>
      </c>
      <c r="R115" s="40"/>
      <c r="S115" s="89">
        <f t="shared" ref="S115:S118" si="31">M115*IF(G115=0,1,G115)*IF(I115=0,1,I115)</f>
        <v>0</v>
      </c>
      <c r="T115" s="18"/>
      <c r="U115" s="18"/>
      <c r="EC115" s="162">
        <f>(IF(G115=0,1,G115)*IF(I115=0,1,I115)*L115 )+M115*IF(G115=0,1,G115)*IF(I115=0,1,I115)</f>
        <v>0</v>
      </c>
    </row>
    <row r="116" spans="1:133" x14ac:dyDescent="0.25">
      <c r="A116" s="33"/>
      <c r="B116" s="140" t="s">
        <v>147</v>
      </c>
      <c r="C116" s="178" t="s">
        <v>148</v>
      </c>
      <c r="D116" s="179"/>
      <c r="E116" s="255"/>
      <c r="F116" s="180"/>
      <c r="G116" s="181"/>
      <c r="H116" s="179"/>
      <c r="I116" s="180"/>
      <c r="J116" s="179"/>
      <c r="K116" s="256"/>
      <c r="L116" s="181"/>
      <c r="M116" s="147"/>
      <c r="N116" s="146">
        <f t="shared" ref="N116:N118" si="32">(IF(G116=0,1,G116)*IF(I116=0,1,I116)*L116 )+M116*IF(G116=0,1,G116)*IF(I116=0,1,I116)</f>
        <v>0</v>
      </c>
      <c r="O116" s="147">
        <f>N116/Portada!$F$15</f>
        <v>0</v>
      </c>
      <c r="R116" s="40"/>
      <c r="S116" s="89">
        <f t="shared" si="31"/>
        <v>0</v>
      </c>
      <c r="T116" s="18"/>
      <c r="U116" s="18"/>
      <c r="EC116" s="146">
        <f t="shared" ref="EC116:EC118" si="33">(IF(G116=0,1,G116)*IF(I116=0,1,I116)*L116 )+M116*IF(G116=0,1,G116)*IF(I116=0,1,I116)</f>
        <v>0</v>
      </c>
    </row>
    <row r="117" spans="1:133" x14ac:dyDescent="0.25">
      <c r="A117" s="33"/>
      <c r="B117" s="140" t="s">
        <v>149</v>
      </c>
      <c r="C117" s="132"/>
      <c r="D117" s="141"/>
      <c r="E117" s="142"/>
      <c r="F117" s="143"/>
      <c r="G117" s="144"/>
      <c r="H117" s="141"/>
      <c r="I117" s="143"/>
      <c r="J117" s="141"/>
      <c r="K117" s="184"/>
      <c r="L117" s="144"/>
      <c r="M117" s="147"/>
      <c r="N117" s="146">
        <f t="shared" si="32"/>
        <v>0</v>
      </c>
      <c r="O117" s="147">
        <f>N117/Portada!$F$15</f>
        <v>0</v>
      </c>
      <c r="R117" s="40"/>
      <c r="S117" s="89">
        <f t="shared" si="31"/>
        <v>0</v>
      </c>
      <c r="T117" s="18"/>
      <c r="U117" s="18"/>
      <c r="EC117" s="146">
        <f t="shared" si="33"/>
        <v>0</v>
      </c>
    </row>
    <row r="118" spans="1:133" x14ac:dyDescent="0.25">
      <c r="A118" s="33"/>
      <c r="B118" s="176" t="s">
        <v>150</v>
      </c>
      <c r="C118" s="132"/>
      <c r="D118" s="150"/>
      <c r="E118" s="151"/>
      <c r="F118" s="152"/>
      <c r="G118" s="153"/>
      <c r="H118" s="150"/>
      <c r="I118" s="152"/>
      <c r="J118" s="150"/>
      <c r="K118" s="183"/>
      <c r="L118" s="153"/>
      <c r="M118" s="147"/>
      <c r="N118" s="146">
        <f t="shared" si="32"/>
        <v>0</v>
      </c>
      <c r="O118" s="147">
        <f>N118/Portada!$F$15</f>
        <v>0</v>
      </c>
      <c r="R118" s="40"/>
      <c r="S118" s="89">
        <f t="shared" si="31"/>
        <v>0</v>
      </c>
      <c r="T118" s="18"/>
      <c r="U118" s="18"/>
      <c r="EC118" s="146">
        <f t="shared" si="33"/>
        <v>0</v>
      </c>
    </row>
    <row r="119" spans="1:133" ht="15.75" thickBot="1" x14ac:dyDescent="0.3">
      <c r="A119" s="33"/>
      <c r="B119" s="46"/>
      <c r="C119" s="128"/>
      <c r="D119" s="129"/>
      <c r="E119" s="130"/>
      <c r="F119" s="130"/>
      <c r="G119" s="129"/>
      <c r="H119" s="129"/>
      <c r="I119" s="130"/>
      <c r="J119" s="129"/>
      <c r="K119" s="130"/>
      <c r="L119" s="129"/>
      <c r="M119" s="136"/>
      <c r="N119" s="131">
        <f>SUM(N115:N118)</f>
        <v>0</v>
      </c>
      <c r="O119" s="131">
        <f>SUM(O115:O118)</f>
        <v>0</v>
      </c>
      <c r="R119" s="40"/>
      <c r="S119" s="38">
        <f>SUM(S115:S118)</f>
        <v>0</v>
      </c>
      <c r="T119" s="18"/>
      <c r="U119" s="18"/>
      <c r="EC119" s="131">
        <f>SUM(EC115:EC118)</f>
        <v>0</v>
      </c>
    </row>
    <row r="120" spans="1:133" x14ac:dyDescent="0.25">
      <c r="A120" s="33"/>
      <c r="B120" s="47"/>
      <c r="C120" s="66" t="s">
        <v>43</v>
      </c>
      <c r="D120" s="67" t="str">
        <f>C113</f>
        <v>CAPÍTOL 08.- Publishing</v>
      </c>
      <c r="E120" s="60"/>
      <c r="F120" s="60"/>
      <c r="G120" s="41"/>
      <c r="H120" s="41"/>
      <c r="I120" s="68"/>
      <c r="J120" s="41"/>
      <c r="K120" s="68"/>
      <c r="L120" s="41"/>
      <c r="M120" s="41"/>
      <c r="N120" s="42">
        <f>(N119)</f>
        <v>0</v>
      </c>
      <c r="O120" s="42">
        <f>(O119)</f>
        <v>0</v>
      </c>
      <c r="R120" s="40"/>
      <c r="S120" s="42">
        <f>S119</f>
        <v>0</v>
      </c>
      <c r="T120" s="18"/>
      <c r="U120" s="18"/>
      <c r="EC120" s="42">
        <f>(EC119)</f>
        <v>0</v>
      </c>
    </row>
    <row r="121" spans="1:133" x14ac:dyDescent="0.25">
      <c r="A121" s="33"/>
      <c r="R121" s="40"/>
      <c r="S121" s="40"/>
      <c r="T121" s="18"/>
      <c r="U121" s="18"/>
    </row>
    <row r="122" spans="1:133" ht="18.75" x14ac:dyDescent="0.3">
      <c r="A122" s="33"/>
      <c r="B122" s="52"/>
      <c r="C122" s="43" t="s">
        <v>151</v>
      </c>
      <c r="D122" s="44"/>
      <c r="E122" s="62"/>
      <c r="F122" s="62"/>
      <c r="G122" s="44"/>
      <c r="H122" s="44"/>
      <c r="I122" s="62"/>
      <c r="J122" s="44"/>
      <c r="K122" s="62"/>
      <c r="L122" s="44"/>
      <c r="M122" s="44"/>
      <c r="N122" s="44"/>
      <c r="O122" s="44"/>
      <c r="R122" s="40"/>
      <c r="S122" s="40"/>
      <c r="T122" s="18"/>
      <c r="U122" s="18"/>
    </row>
    <row r="123" spans="1:133" x14ac:dyDescent="0.25">
      <c r="A123" s="33"/>
      <c r="B123" s="40" t="s">
        <v>24</v>
      </c>
      <c r="C123" s="9"/>
      <c r="D123" s="44"/>
      <c r="E123" s="62"/>
      <c r="F123" s="62"/>
      <c r="G123" s="44"/>
      <c r="H123" s="44"/>
      <c r="I123" s="62"/>
      <c r="J123" s="44"/>
      <c r="K123" s="62"/>
      <c r="L123" s="44"/>
      <c r="M123" s="44"/>
      <c r="N123" s="44"/>
      <c r="O123" s="44"/>
      <c r="R123" s="40"/>
      <c r="S123" s="40"/>
      <c r="T123" s="18"/>
      <c r="U123" s="18"/>
    </row>
    <row r="124" spans="1:133" x14ac:dyDescent="0.25">
      <c r="A124" s="33"/>
      <c r="B124" s="156" t="s">
        <v>152</v>
      </c>
      <c r="C124" s="156" t="s">
        <v>153</v>
      </c>
      <c r="D124" s="157"/>
      <c r="E124" s="158"/>
      <c r="F124" s="159"/>
      <c r="G124" s="160"/>
      <c r="H124" s="157"/>
      <c r="I124" s="159"/>
      <c r="J124" s="157"/>
      <c r="K124" s="182"/>
      <c r="L124" s="160"/>
      <c r="M124" s="163"/>
      <c r="N124" s="162">
        <f t="shared" ref="N124" si="34">(IF(G124=0,1,G124)*IF(I124=0,1,I124)*L124 )+M124*IF(G124=0,1,G124)*IF(I124=0,1,I124)</f>
        <v>0</v>
      </c>
      <c r="O124" s="163">
        <f>N124/Portada!$F$15</f>
        <v>0</v>
      </c>
      <c r="R124" s="40"/>
      <c r="S124" s="89">
        <f t="shared" ref="S124:S127" si="35">M124*IF(G124=0,1,G124)*IF(I124=0,1,I124)</f>
        <v>0</v>
      </c>
      <c r="T124" s="18"/>
      <c r="U124" s="18"/>
      <c r="EC124" s="162">
        <f>(IF(G124=0,1,G124)*IF(I124=0,1,I124)*L124 )+M124*IF(G124=0,1,G124)*IF(I124=0,1,I124)</f>
        <v>0</v>
      </c>
    </row>
    <row r="125" spans="1:133" x14ac:dyDescent="0.25">
      <c r="A125" s="33"/>
      <c r="B125" s="140" t="s">
        <v>154</v>
      </c>
      <c r="C125" s="178" t="s">
        <v>155</v>
      </c>
      <c r="D125" s="179"/>
      <c r="E125" s="255"/>
      <c r="F125" s="180"/>
      <c r="G125" s="181"/>
      <c r="H125" s="179"/>
      <c r="I125" s="180"/>
      <c r="J125" s="179"/>
      <c r="K125" s="256"/>
      <c r="L125" s="181"/>
      <c r="M125" s="147"/>
      <c r="N125" s="146">
        <f t="shared" ref="N125:N127" si="36">(IF(G125=0,1,G125)*IF(I125=0,1,I125)*L125 )+M125*IF(G125=0,1,G125)*IF(I125=0,1,I125)</f>
        <v>0</v>
      </c>
      <c r="O125" s="147">
        <f>N125/Portada!$F$15</f>
        <v>0</v>
      </c>
      <c r="R125" s="40"/>
      <c r="S125" s="89">
        <f t="shared" si="35"/>
        <v>0</v>
      </c>
      <c r="T125" s="18"/>
      <c r="U125" s="18"/>
      <c r="EC125" s="146">
        <f t="shared" ref="EC125:EC127" si="37">(IF(G125=0,1,G125)*IF(I125=0,1,I125)*L125 )+M125*IF(G125=0,1,G125)*IF(I125=0,1,I125)</f>
        <v>0</v>
      </c>
    </row>
    <row r="126" spans="1:133" x14ac:dyDescent="0.25">
      <c r="A126" s="33"/>
      <c r="B126" s="140" t="s">
        <v>156</v>
      </c>
      <c r="C126" s="132"/>
      <c r="D126" s="141"/>
      <c r="E126" s="142"/>
      <c r="F126" s="143"/>
      <c r="G126" s="144"/>
      <c r="H126" s="141"/>
      <c r="I126" s="143"/>
      <c r="J126" s="141"/>
      <c r="K126" s="184"/>
      <c r="L126" s="144"/>
      <c r="M126" s="147"/>
      <c r="N126" s="146">
        <f t="shared" si="36"/>
        <v>0</v>
      </c>
      <c r="O126" s="147">
        <f>N126/Portada!$F$15</f>
        <v>0</v>
      </c>
      <c r="R126" s="40"/>
      <c r="S126" s="89">
        <f t="shared" si="35"/>
        <v>0</v>
      </c>
      <c r="T126" s="18"/>
      <c r="U126" s="18"/>
      <c r="EC126" s="146">
        <f t="shared" si="37"/>
        <v>0</v>
      </c>
    </row>
    <row r="127" spans="1:133" x14ac:dyDescent="0.25">
      <c r="A127" s="33"/>
      <c r="B127" s="176" t="s">
        <v>157</v>
      </c>
      <c r="C127" s="132"/>
      <c r="D127" s="150"/>
      <c r="E127" s="151"/>
      <c r="F127" s="152"/>
      <c r="G127" s="153"/>
      <c r="H127" s="150"/>
      <c r="I127" s="152"/>
      <c r="J127" s="150"/>
      <c r="K127" s="183"/>
      <c r="L127" s="153"/>
      <c r="M127" s="147"/>
      <c r="N127" s="146">
        <f t="shared" si="36"/>
        <v>0</v>
      </c>
      <c r="O127" s="147">
        <f>N127/Portada!$F$15</f>
        <v>0</v>
      </c>
      <c r="R127" s="40"/>
      <c r="S127" s="89">
        <f t="shared" si="35"/>
        <v>0</v>
      </c>
      <c r="T127" s="18"/>
      <c r="U127" s="18"/>
      <c r="EC127" s="146">
        <f t="shared" si="37"/>
        <v>0</v>
      </c>
    </row>
    <row r="128" spans="1:133" ht="15.75" thickBot="1" x14ac:dyDescent="0.3">
      <c r="A128" s="33"/>
      <c r="B128" s="46"/>
      <c r="C128" s="128"/>
      <c r="D128" s="129"/>
      <c r="E128" s="130"/>
      <c r="F128" s="130"/>
      <c r="G128" s="129"/>
      <c r="H128" s="129"/>
      <c r="I128" s="130"/>
      <c r="J128" s="129"/>
      <c r="K128" s="130"/>
      <c r="L128" s="129"/>
      <c r="M128" s="136"/>
      <c r="N128" s="131">
        <f>SUM(N124:N127)</f>
        <v>0</v>
      </c>
      <c r="O128" s="131">
        <f>SUM(O124:O127)</f>
        <v>0</v>
      </c>
      <c r="R128" s="40"/>
      <c r="S128" s="38">
        <f>SUM(S124:S127)</f>
        <v>0</v>
      </c>
      <c r="T128" s="18"/>
      <c r="U128" s="18"/>
      <c r="EC128" s="131">
        <f>SUM(EC124:EC127)</f>
        <v>0</v>
      </c>
    </row>
    <row r="129" spans="1:133" x14ac:dyDescent="0.25">
      <c r="A129" s="33"/>
      <c r="B129" s="47"/>
      <c r="C129" s="66" t="s">
        <v>43</v>
      </c>
      <c r="D129" s="67" t="str">
        <f>C122</f>
        <v>CAPÍTOL 09.- Manteniment</v>
      </c>
      <c r="E129" s="60"/>
      <c r="F129" s="60"/>
      <c r="G129" s="41"/>
      <c r="H129" s="41"/>
      <c r="I129" s="68"/>
      <c r="J129" s="41"/>
      <c r="K129" s="68"/>
      <c r="L129" s="41"/>
      <c r="M129" s="41"/>
      <c r="N129" s="42">
        <f>(N128)</f>
        <v>0</v>
      </c>
      <c r="O129" s="42">
        <f>(O128)</f>
        <v>0</v>
      </c>
      <c r="R129" s="40"/>
      <c r="S129" s="42">
        <f>S128</f>
        <v>0</v>
      </c>
      <c r="T129" s="18"/>
      <c r="U129" s="18"/>
      <c r="EC129" s="42">
        <f>(EC128)</f>
        <v>0</v>
      </c>
    </row>
    <row r="130" spans="1:133" x14ac:dyDescent="0.25">
      <c r="A130" s="33"/>
      <c r="R130" s="40"/>
      <c r="S130" s="40"/>
      <c r="T130" s="18"/>
      <c r="U130" s="18"/>
    </row>
    <row r="131" spans="1:133" x14ac:dyDescent="0.25">
      <c r="A131" s="33"/>
      <c r="R131" s="40"/>
      <c r="S131" s="40"/>
      <c r="T131" s="18"/>
      <c r="U131" s="18"/>
    </row>
    <row r="132" spans="1:133" ht="18.75" x14ac:dyDescent="0.3">
      <c r="A132" s="18"/>
      <c r="B132" s="53"/>
      <c r="C132" s="43" t="s">
        <v>158</v>
      </c>
      <c r="D132" s="44"/>
      <c r="E132" s="62"/>
      <c r="R132" s="40"/>
      <c r="S132" s="40"/>
      <c r="T132" s="18"/>
      <c r="U132" s="18"/>
    </row>
    <row r="133" spans="1:133" x14ac:dyDescent="0.25">
      <c r="A133" s="18"/>
      <c r="B133" s="40" t="s">
        <v>24</v>
      </c>
      <c r="C133" s="51"/>
      <c r="R133" s="40"/>
      <c r="S133" s="40"/>
      <c r="T133" s="18"/>
      <c r="U133" s="18"/>
    </row>
    <row r="134" spans="1:133" x14ac:dyDescent="0.25">
      <c r="A134" s="33"/>
      <c r="B134" s="156" t="s">
        <v>159</v>
      </c>
      <c r="C134" s="156" t="s">
        <v>160</v>
      </c>
      <c r="D134" s="157"/>
      <c r="E134" s="158"/>
      <c r="F134" s="159"/>
      <c r="G134" s="160">
        <v>0</v>
      </c>
      <c r="H134" s="157"/>
      <c r="I134" s="159"/>
      <c r="J134" s="157"/>
      <c r="K134" s="289"/>
      <c r="L134" s="160">
        <v>0</v>
      </c>
      <c r="M134" s="279">
        <f>+IF(K134="L-TF",IF(L134&lt;Resum!$AD$37,(L134*Resum!$AD$38),Resum!$AD$39),+IF(K134="L-TT",IF(L134&lt;Resum!$AD$41,(L134*Resum!$AD$42),Resum!$AD$43),0))
+IF(K134="A",0,+IF(L134&gt;Resum!$AB$47,Resum!$AD$47*(+IF(L134&gt;Resum!$AC$47,(Resum!$AC$47-Resum!$AB$47),(L134-Resum!$AB$47))),0)+IF(L134&gt;Resum!$AB$48,Resum!$AD$48*(+IF(L134&gt;Resum!$AC$48,(Resum!$AC$48-Resum!$AB$48),(L134-Resum!$AB$48))),0)+IF(L134&gt;Resum!$AB$49,Resum!$AD$49*(L134-Resum!$AB$49),0))</f>
        <v>0</v>
      </c>
      <c r="N134" s="162">
        <f t="shared" ref="N134:N136" si="38">(IF(G134=0,1,G134)*IF(I134=0,1,I134)*L134 )+M134*IF(G134=0,1,G134)*IF(I134=0,1,I134)</f>
        <v>0</v>
      </c>
      <c r="O134" s="280">
        <f>N134/Portada!$F$15</f>
        <v>0</v>
      </c>
      <c r="P134" s="22"/>
      <c r="Q134" s="22"/>
      <c r="R134" s="18"/>
      <c r="S134" s="89">
        <f t="shared" ref="S134:S154" si="39">M134*IF(G134=0,1,G134)*IF(I134=0,1,I134)</f>
        <v>0</v>
      </c>
      <c r="T134" s="18"/>
      <c r="U134" s="18"/>
      <c r="EC134" s="162">
        <f>(IF(G134=0,1,G134)*IF(I134=0,1,I134)*L134 )+M134*IF(G134=0,1,G134)*IF(I134=0,1,I134)</f>
        <v>0</v>
      </c>
    </row>
    <row r="135" spans="1:133" x14ac:dyDescent="0.25">
      <c r="B135" s="187" t="s">
        <v>161</v>
      </c>
      <c r="C135" s="187" t="s">
        <v>162</v>
      </c>
      <c r="D135" s="150"/>
      <c r="E135" s="151"/>
      <c r="F135" s="152"/>
      <c r="G135" s="181">
        <v>0</v>
      </c>
      <c r="H135" s="179"/>
      <c r="I135" s="180"/>
      <c r="J135" s="179"/>
      <c r="K135" s="180"/>
      <c r="L135" s="181"/>
      <c r="M135" s="202">
        <f>+IF(K135="L-TF",IF(L135&lt;Resum!$AD$37,(L135*Resum!$AD$38),Resum!$AD$39),+IF(K135="L-TT",IF(L135&lt;Resum!$AD$41,(L135*Resum!$AD$42),Resum!$AD$43),0))
+IF(K135="A",0,+IF(L135&gt;Resum!$AB$47,Resum!$AD$47*(+IF(L135&gt;Resum!$AC$47,(Resum!$AC$47-Resum!$AB$47),(L135-Resum!$AB$47))),0)+IF(L135&gt;Resum!$AB$48,Resum!$AD$48*(+IF(L135&gt;Resum!$AC$48,(Resum!$AC$48-Resum!$AB$48),(L135-Resum!$AB$48))),0)+IF(L135&gt;Resum!$AB$49,Resum!$AD$49*(L135-Resum!$AB$49),0))</f>
        <v>0</v>
      </c>
      <c r="N135" s="146">
        <f t="shared" si="38"/>
        <v>0</v>
      </c>
      <c r="O135" s="281">
        <f>N135/Portada!$F$15</f>
        <v>0</v>
      </c>
      <c r="P135" s="22"/>
      <c r="Q135" s="22"/>
      <c r="R135" s="18"/>
      <c r="S135" s="89">
        <f t="shared" si="39"/>
        <v>0</v>
      </c>
      <c r="T135" s="18"/>
      <c r="U135" s="18"/>
      <c r="EC135" s="146">
        <f t="shared" ref="EC135:EC154" si="40">(IF(G135=0,1,G135)*IF(I135=0,1,I135)*L135 )+M135*IF(G135=0,1,G135)*IF(I135=0,1,I135)</f>
        <v>0</v>
      </c>
    </row>
    <row r="136" spans="1:133" x14ac:dyDescent="0.25">
      <c r="A136" s="33"/>
      <c r="B136" s="140" t="s">
        <v>163</v>
      </c>
      <c r="C136" s="140" t="s">
        <v>164</v>
      </c>
      <c r="D136" s="141"/>
      <c r="E136" s="142"/>
      <c r="F136" s="143"/>
      <c r="G136" s="144">
        <v>0</v>
      </c>
      <c r="H136" s="141"/>
      <c r="I136" s="143"/>
      <c r="J136" s="141"/>
      <c r="K136" s="143"/>
      <c r="L136" s="278"/>
      <c r="M136" s="147">
        <f>+IF(K136="L-TF",IF(L136&lt;Resum!$AD$37,(L136*Resum!$AD$38),Resum!$AD$39),+IF(K136="L-TT",IF(L136&lt;Resum!$AD$41,(L136*Resum!$AD$42),Resum!$AD$43),0))
+IF(K136="A",0,+IF(L136&gt;Resum!$AB$47,Resum!$AD$47*(+IF(L136&gt;Resum!$AC$47,(Resum!$AC$47-Resum!$AB$47),(L136-Resum!$AB$47))),0)+IF(L136&gt;Resum!$AB$48,Resum!$AD$48*(+IF(L136&gt;Resum!$AC$48,(Resum!$AC$48-Resum!$AB$48),(L136-Resum!$AB$48))),0)+IF(L136&gt;Resum!$AB$49,Resum!$AD$49*(L136-Resum!$AB$49),0))</f>
        <v>0</v>
      </c>
      <c r="N136" s="146">
        <f t="shared" si="38"/>
        <v>0</v>
      </c>
      <c r="O136" s="281">
        <f>N136/Portada!$F$15</f>
        <v>0</v>
      </c>
      <c r="P136" s="22"/>
      <c r="Q136" s="22"/>
      <c r="R136" s="18"/>
      <c r="S136" s="89">
        <f t="shared" si="39"/>
        <v>0</v>
      </c>
      <c r="T136" s="18"/>
      <c r="U136" s="18"/>
      <c r="EC136" s="146">
        <f t="shared" si="40"/>
        <v>0</v>
      </c>
    </row>
    <row r="137" spans="1:133" x14ac:dyDescent="0.25">
      <c r="A137" s="33"/>
      <c r="B137" s="187" t="s">
        <v>165</v>
      </c>
      <c r="C137" s="187" t="s">
        <v>166</v>
      </c>
      <c r="D137" s="150"/>
      <c r="E137" s="151"/>
      <c r="F137" s="180"/>
      <c r="G137" s="181"/>
      <c r="H137" s="179"/>
      <c r="I137" s="180"/>
      <c r="J137" s="179"/>
      <c r="K137" s="180"/>
      <c r="L137" s="153">
        <v>0</v>
      </c>
      <c r="M137" s="202">
        <f>+IF(K137="L-TF",IF(L137&lt;Resum!$AD$37,(L137*Resum!$AD$38),Resum!$AD$39),+IF(K137="L-TT",IF(L137&lt;Resum!$AD$41,(L137*Resum!$AD$42),Resum!$AD$43),0))
+IF(K137="A",0,+IF(L137&gt;Resum!$AB$47,Resum!$AD$47*(+IF(L137&gt;Resum!$AC$47,(Resum!$AC$47-Resum!$AB$47),(L137-Resum!$AB$47))),0)+IF(L137&gt;Resum!$AB$48,Resum!$AD$48*(+IF(L137&gt;Resum!$AC$48,(Resum!$AC$48-Resum!$AB$48),(L137-Resum!$AB$48))),0)+IF(L137&gt;Resum!$AB$49,Resum!$AD$49*(L137-Resum!$AB$49),0))</f>
        <v>0</v>
      </c>
      <c r="N137" s="146">
        <f t="shared" ref="N137:N154" si="41">(IF(G137=0,1,G137)*IF(I137=0,1,I137)*L137 )+M137*IF(G137=0,1,G137)*IF(I137=0,1,I137)</f>
        <v>0</v>
      </c>
      <c r="O137" s="281">
        <f>N137/Portada!$F$15</f>
        <v>0</v>
      </c>
      <c r="P137" s="22"/>
      <c r="Q137" s="22"/>
      <c r="R137" s="18"/>
      <c r="S137" s="89">
        <f t="shared" si="39"/>
        <v>0</v>
      </c>
      <c r="T137" s="18"/>
      <c r="U137" s="18"/>
      <c r="EC137" s="146">
        <f t="shared" si="40"/>
        <v>0</v>
      </c>
    </row>
    <row r="138" spans="1:133" x14ac:dyDescent="0.25">
      <c r="A138" s="33"/>
      <c r="B138" s="156" t="s">
        <v>167</v>
      </c>
      <c r="C138" s="156" t="s">
        <v>168</v>
      </c>
      <c r="D138" s="141"/>
      <c r="E138" s="142"/>
      <c r="F138" s="143"/>
      <c r="G138" s="144"/>
      <c r="H138" s="141"/>
      <c r="I138" s="143"/>
      <c r="J138" s="141"/>
      <c r="K138" s="143"/>
      <c r="L138" s="278"/>
      <c r="M138" s="147">
        <f>+IF(K138="L-TF",IF(L138&lt;Resum!$AD$37,(L138*Resum!$AD$38),Resum!$AD$39),+IF(K138="L-TT",IF(L138&lt;Resum!$AD$41,(L138*Resum!$AD$42),Resum!$AD$43),0))
+IF(K138="A",0,+IF(L138&gt;Resum!$AB$47,Resum!$AD$47*(+IF(L138&gt;Resum!$AC$47,(Resum!$AC$47-Resum!$AB$47),(L138-Resum!$AB$47))),0)+IF(L138&gt;Resum!$AB$48,Resum!$AD$48*(+IF(L138&gt;Resum!$AC$48,(Resum!$AC$48-Resum!$AB$48),(L138-Resum!$AB$48))),0)+IF(L138&gt;Resum!$AB$49,Resum!$AD$49*(L138-Resum!$AB$49),0))</f>
        <v>0</v>
      </c>
      <c r="N138" s="146">
        <f t="shared" si="41"/>
        <v>0</v>
      </c>
      <c r="O138" s="281">
        <f>N138/Portada!$F$15</f>
        <v>0</v>
      </c>
      <c r="P138" s="22"/>
      <c r="Q138" s="22"/>
      <c r="R138" s="18"/>
      <c r="S138" s="89"/>
      <c r="T138" s="18"/>
      <c r="U138" s="18"/>
      <c r="EC138" s="146">
        <f t="shared" si="40"/>
        <v>0</v>
      </c>
    </row>
    <row r="139" spans="1:133" x14ac:dyDescent="0.25">
      <c r="A139" s="33"/>
      <c r="B139" s="187" t="s">
        <v>169</v>
      </c>
      <c r="C139" s="187" t="s">
        <v>170</v>
      </c>
      <c r="D139" s="150"/>
      <c r="E139" s="151"/>
      <c r="F139" s="180"/>
      <c r="G139" s="181"/>
      <c r="H139" s="179"/>
      <c r="I139" s="180"/>
      <c r="J139" s="179"/>
      <c r="K139" s="180"/>
      <c r="L139" s="153"/>
      <c r="M139" s="202">
        <f>+IF(K139="L-TF",IF(L139&lt;Resum!$AD$37,(L139*Resum!$AD$38),Resum!$AD$39),+IF(K139="L-TT",IF(L139&lt;Resum!$AD$41,(L139*Resum!$AD$42),Resum!$AD$43),0))
+IF(K139="A",0,+IF(L139&gt;Resum!$AB$47,Resum!$AD$47*(+IF(L139&gt;Resum!$AC$47,(Resum!$AC$47-Resum!$AB$47),(L139-Resum!$AB$47))),0)+IF(L139&gt;Resum!$AB$48,Resum!$AD$48*(+IF(L139&gt;Resum!$AC$48,(Resum!$AC$48-Resum!$AB$48),(L139-Resum!$AB$48))),0)+IF(L139&gt;Resum!$AB$49,Resum!$AD$49*(L139-Resum!$AB$49),0))</f>
        <v>0</v>
      </c>
      <c r="N139" s="146">
        <f t="shared" si="41"/>
        <v>0</v>
      </c>
      <c r="O139" s="281">
        <f>N139/Portada!$F$15</f>
        <v>0</v>
      </c>
      <c r="P139" s="22"/>
      <c r="Q139" s="22"/>
      <c r="R139" s="18"/>
      <c r="S139" s="89"/>
      <c r="T139" s="18"/>
      <c r="U139" s="18"/>
      <c r="EC139" s="146">
        <f t="shared" si="40"/>
        <v>0</v>
      </c>
    </row>
    <row r="140" spans="1:133" x14ac:dyDescent="0.25">
      <c r="A140" s="33"/>
      <c r="B140" s="140" t="s">
        <v>171</v>
      </c>
      <c r="C140" s="140" t="s">
        <v>172</v>
      </c>
      <c r="D140" s="141"/>
      <c r="E140" s="142"/>
      <c r="F140" s="143"/>
      <c r="G140" s="144"/>
      <c r="H140" s="141"/>
      <c r="I140" s="143"/>
      <c r="J140" s="141"/>
      <c r="K140" s="143"/>
      <c r="L140" s="278">
        <v>0</v>
      </c>
      <c r="M140" s="147">
        <f>+IF(K140="L-TF",IF(L140&lt;Resum!$AD$37,(L140*Resum!$AD$38),Resum!$AD$39),+IF(K140="L-TT",IF(L140&lt;Resum!$AD$41,(L140*Resum!$AD$42),Resum!$AD$43),0))
+IF(K140="A",0,+IF(L140&gt;Resum!$AB$47,Resum!$AD$47*(+IF(L140&gt;Resum!$AC$47,(Resum!$AC$47-Resum!$AB$47),(L140-Resum!$AB$47))),0)+IF(L140&gt;Resum!$AB$48,Resum!$AD$48*(+IF(L140&gt;Resum!$AC$48,(Resum!$AC$48-Resum!$AB$48),(L140-Resum!$AB$48))),0)+IF(L140&gt;Resum!$AB$49,Resum!$AD$49*(L140-Resum!$AB$49),0))</f>
        <v>0</v>
      </c>
      <c r="N140" s="146">
        <f t="shared" si="41"/>
        <v>0</v>
      </c>
      <c r="O140" s="281">
        <f>N140/Portada!$F$15</f>
        <v>0</v>
      </c>
      <c r="P140" s="22"/>
      <c r="Q140" s="22"/>
      <c r="R140" s="18"/>
      <c r="S140" s="89"/>
      <c r="T140" s="18"/>
      <c r="U140" s="18"/>
      <c r="EC140" s="146">
        <f t="shared" si="40"/>
        <v>0</v>
      </c>
    </row>
    <row r="141" spans="1:133" x14ac:dyDescent="0.25">
      <c r="A141" s="33"/>
      <c r="B141" s="187" t="s">
        <v>173</v>
      </c>
      <c r="C141" s="187" t="s">
        <v>174</v>
      </c>
      <c r="D141" s="150"/>
      <c r="E141" s="151"/>
      <c r="F141" s="180"/>
      <c r="G141" s="181"/>
      <c r="H141" s="179"/>
      <c r="I141" s="180"/>
      <c r="J141" s="179"/>
      <c r="K141" s="180"/>
      <c r="L141" s="153"/>
      <c r="M141" s="202">
        <f>+IF(K141="L-TF",IF(L141&lt;Resum!$AD$37,(L141*Resum!$AD$38),Resum!$AD$39),+IF(K141="L-TT",IF(L141&lt;Resum!$AD$41,(L141*Resum!$AD$42),Resum!$AD$43),0))
+IF(K141="A",0,+IF(L141&gt;Resum!$AB$47,Resum!$AD$47*(+IF(L141&gt;Resum!$AC$47,(Resum!$AC$47-Resum!$AB$47),(L141-Resum!$AB$47))),0)+IF(L141&gt;Resum!$AB$48,Resum!$AD$48*(+IF(L141&gt;Resum!$AC$48,(Resum!$AC$48-Resum!$AB$48),(L141-Resum!$AB$48))),0)+IF(L141&gt;Resum!$AB$49,Resum!$AD$49*(L141-Resum!$AB$49),0))</f>
        <v>0</v>
      </c>
      <c r="N141" s="146">
        <f t="shared" si="41"/>
        <v>0</v>
      </c>
      <c r="O141" s="281">
        <f>N141/Portada!$F$15</f>
        <v>0</v>
      </c>
      <c r="P141" s="22"/>
      <c r="Q141" s="22"/>
      <c r="R141" s="18"/>
      <c r="S141" s="89"/>
      <c r="T141" s="18"/>
      <c r="U141" s="18"/>
      <c r="EC141" s="146">
        <f t="shared" si="40"/>
        <v>0</v>
      </c>
    </row>
    <row r="142" spans="1:133" x14ac:dyDescent="0.25">
      <c r="A142" s="33"/>
      <c r="B142" s="156" t="s">
        <v>175</v>
      </c>
      <c r="C142" s="156" t="s">
        <v>176</v>
      </c>
      <c r="D142" s="141"/>
      <c r="E142" s="142"/>
      <c r="F142" s="143"/>
      <c r="G142" s="144"/>
      <c r="H142" s="141"/>
      <c r="I142" s="143"/>
      <c r="J142" s="141"/>
      <c r="K142" s="143"/>
      <c r="L142" s="278">
        <v>0</v>
      </c>
      <c r="M142" s="147">
        <f>+IF(K142="L-TF",IF(L142&lt;Resum!$AD$37,(L142*Resum!$AD$38),Resum!$AD$39),+IF(K142="L-TT",IF(L142&lt;Resum!$AD$41,(L142*Resum!$AD$42),Resum!$AD$43),0))
+IF(K142="A",0,+IF(L142&gt;Resum!$AB$47,Resum!$AD$47*(+IF(L142&gt;Resum!$AC$47,(Resum!$AC$47-Resum!$AB$47),(L142-Resum!$AB$47))),0)+IF(L142&gt;Resum!$AB$48,Resum!$AD$48*(+IF(L142&gt;Resum!$AC$48,(Resum!$AC$48-Resum!$AB$48),(L142-Resum!$AB$48))),0)+IF(L142&gt;Resum!$AB$49,Resum!$AD$49*(L142-Resum!$AB$49),0))</f>
        <v>0</v>
      </c>
      <c r="N142" s="146">
        <f t="shared" si="41"/>
        <v>0</v>
      </c>
      <c r="O142" s="281">
        <f>N142/Portada!$F$15</f>
        <v>0</v>
      </c>
      <c r="P142" s="22"/>
      <c r="Q142" s="22"/>
      <c r="R142" s="18"/>
      <c r="S142" s="89"/>
      <c r="T142" s="18"/>
      <c r="U142" s="18"/>
      <c r="EC142" s="146">
        <f t="shared" si="40"/>
        <v>0</v>
      </c>
    </row>
    <row r="143" spans="1:133" x14ac:dyDescent="0.25">
      <c r="A143" s="33"/>
      <c r="B143" s="187" t="s">
        <v>177</v>
      </c>
      <c r="C143" s="187" t="s">
        <v>178</v>
      </c>
      <c r="D143" s="150"/>
      <c r="E143" s="151"/>
      <c r="F143" s="180"/>
      <c r="G143" s="181"/>
      <c r="H143" s="179"/>
      <c r="I143" s="180"/>
      <c r="J143" s="179"/>
      <c r="K143" s="180"/>
      <c r="L143" s="153"/>
      <c r="M143" s="202">
        <f>+IF(K143="L-TF",IF(L143&lt;Resum!$AD$37,(L143*Resum!$AD$38),Resum!$AD$39),+IF(K143="L-TT",IF(L143&lt;Resum!$AD$41,(L143*Resum!$AD$42),Resum!$AD$43),0))
+IF(K143="A",0,+IF(L143&gt;Resum!$AB$47,Resum!$AD$47*(+IF(L143&gt;Resum!$AC$47,(Resum!$AC$47-Resum!$AB$47),(L143-Resum!$AB$47))),0)+IF(L143&gt;Resum!$AB$48,Resum!$AD$48*(+IF(L143&gt;Resum!$AC$48,(Resum!$AC$48-Resum!$AB$48),(L143-Resum!$AB$48))),0)+IF(L143&gt;Resum!$AB$49,Resum!$AD$49*(L143-Resum!$AB$49),0))</f>
        <v>0</v>
      </c>
      <c r="N143" s="146">
        <f t="shared" si="41"/>
        <v>0</v>
      </c>
      <c r="O143" s="281">
        <f>N143/Portada!$F$15</f>
        <v>0</v>
      </c>
      <c r="P143" s="22"/>
      <c r="Q143" s="22"/>
      <c r="R143" s="18"/>
      <c r="S143" s="89"/>
      <c r="T143" s="18"/>
      <c r="U143" s="18"/>
      <c r="EC143" s="146">
        <f t="shared" si="40"/>
        <v>0</v>
      </c>
    </row>
    <row r="144" spans="1:133" x14ac:dyDescent="0.25">
      <c r="A144" s="33"/>
      <c r="B144" s="140" t="s">
        <v>179</v>
      </c>
      <c r="C144" s="140" t="s">
        <v>180</v>
      </c>
      <c r="D144" s="141"/>
      <c r="E144" s="142"/>
      <c r="F144" s="143"/>
      <c r="G144" s="144"/>
      <c r="H144" s="141"/>
      <c r="I144" s="143"/>
      <c r="J144" s="141"/>
      <c r="K144" s="143"/>
      <c r="L144" s="278">
        <v>0</v>
      </c>
      <c r="M144" s="147">
        <f>+IF(K144="L-TF",IF(L144&lt;Resum!$AD$37,(L144*Resum!$AD$38),Resum!$AD$39),+IF(K144="L-TT",IF(L144&lt;Resum!$AD$41,(L144*Resum!$AD$42),Resum!$AD$43),0))
+IF(K144="A",0,+IF(L144&gt;Resum!$AB$47,Resum!$AD$47*(+IF(L144&gt;Resum!$AC$47,(Resum!$AC$47-Resum!$AB$47),(L144-Resum!$AB$47))),0)+IF(L144&gt;Resum!$AB$48,Resum!$AD$48*(+IF(L144&gt;Resum!$AC$48,(Resum!$AC$48-Resum!$AB$48),(L144-Resum!$AB$48))),0)+IF(L144&gt;Resum!$AB$49,Resum!$AD$49*(L144-Resum!$AB$49),0))</f>
        <v>0</v>
      </c>
      <c r="N144" s="146">
        <f t="shared" si="41"/>
        <v>0</v>
      </c>
      <c r="O144" s="281">
        <f>N144/Portada!$F$15</f>
        <v>0</v>
      </c>
      <c r="P144" s="22"/>
      <c r="Q144" s="22"/>
      <c r="R144" s="18"/>
      <c r="S144" s="89"/>
      <c r="T144" s="18"/>
      <c r="U144" s="18"/>
      <c r="EC144" s="146">
        <f t="shared" si="40"/>
        <v>0</v>
      </c>
    </row>
    <row r="145" spans="1:133" x14ac:dyDescent="0.25">
      <c r="A145" s="33"/>
      <c r="B145" s="187" t="s">
        <v>181</v>
      </c>
      <c r="C145" s="187" t="s">
        <v>182</v>
      </c>
      <c r="D145" s="150"/>
      <c r="E145" s="151"/>
      <c r="F145" s="180"/>
      <c r="G145" s="181"/>
      <c r="H145" s="179"/>
      <c r="I145" s="180"/>
      <c r="J145" s="179"/>
      <c r="K145" s="180"/>
      <c r="L145" s="153"/>
      <c r="M145" s="202">
        <f>+IF(K145="L-TF",IF(L145&lt;Resum!$AD$37,(L145*Resum!$AD$38),Resum!$AD$39),+IF(K145="L-TT",IF(L145&lt;Resum!$AD$41,(L145*Resum!$AD$42),Resum!$AD$43),0))
+IF(K145="A",0,+IF(L145&gt;Resum!$AB$47,Resum!$AD$47*(+IF(L145&gt;Resum!$AC$47,(Resum!$AC$47-Resum!$AB$47),(L145-Resum!$AB$47))),0)+IF(L145&gt;Resum!$AB$48,Resum!$AD$48*(+IF(L145&gt;Resum!$AC$48,(Resum!$AC$48-Resum!$AB$48),(L145-Resum!$AB$48))),0)+IF(L145&gt;Resum!$AB$49,Resum!$AD$49*(L145-Resum!$AB$49),0))</f>
        <v>0</v>
      </c>
      <c r="N145" s="146">
        <f t="shared" si="41"/>
        <v>0</v>
      </c>
      <c r="O145" s="281">
        <f>N145/Portada!$F$15</f>
        <v>0</v>
      </c>
      <c r="P145" s="22"/>
      <c r="Q145" s="22"/>
      <c r="R145" s="18"/>
      <c r="S145" s="89"/>
      <c r="T145" s="18"/>
      <c r="U145" s="18"/>
      <c r="EC145" s="146">
        <f t="shared" si="40"/>
        <v>0</v>
      </c>
    </row>
    <row r="146" spans="1:133" x14ac:dyDescent="0.25">
      <c r="A146" s="33"/>
      <c r="B146" s="156" t="s">
        <v>183</v>
      </c>
      <c r="C146" s="156" t="s">
        <v>184</v>
      </c>
      <c r="D146" s="141"/>
      <c r="E146" s="142"/>
      <c r="F146" s="143"/>
      <c r="G146" s="144"/>
      <c r="H146" s="141"/>
      <c r="I146" s="143"/>
      <c r="J146" s="141"/>
      <c r="K146" s="143"/>
      <c r="L146" s="278"/>
      <c r="M146" s="147">
        <f>+IF(K146="L-TF",IF(L146&lt;Resum!$AD$37,(L146*Resum!$AD$38),Resum!$AD$39),+IF(K146="L-TT",IF(L146&lt;Resum!$AD$41,(L146*Resum!$AD$42),Resum!$AD$43),0))
+IF(K146="A",0,+IF(L146&gt;Resum!$AB$47,Resum!$AD$47*(+IF(L146&gt;Resum!$AC$47,(Resum!$AC$47-Resum!$AB$47),(L146-Resum!$AB$47))),0)+IF(L146&gt;Resum!$AB$48,Resum!$AD$48*(+IF(L146&gt;Resum!$AC$48,(Resum!$AC$48-Resum!$AB$48),(L146-Resum!$AB$48))),0)+IF(L146&gt;Resum!$AB$49,Resum!$AD$49*(L146-Resum!$AB$49),0))</f>
        <v>0</v>
      </c>
      <c r="N146" s="146">
        <f t="shared" si="41"/>
        <v>0</v>
      </c>
      <c r="O146" s="281">
        <f>N146/Portada!$F$15</f>
        <v>0</v>
      </c>
      <c r="P146" s="22"/>
      <c r="Q146" s="22"/>
      <c r="R146" s="18"/>
      <c r="S146" s="89"/>
      <c r="T146" s="18"/>
      <c r="U146" s="18"/>
      <c r="EC146" s="146">
        <f t="shared" si="40"/>
        <v>0</v>
      </c>
    </row>
    <row r="147" spans="1:133" x14ac:dyDescent="0.25">
      <c r="A147" s="33"/>
      <c r="B147" s="187" t="s">
        <v>185</v>
      </c>
      <c r="C147" s="187" t="s">
        <v>186</v>
      </c>
      <c r="D147" s="150"/>
      <c r="E147" s="151"/>
      <c r="F147" s="180"/>
      <c r="G147" s="181"/>
      <c r="H147" s="179"/>
      <c r="I147" s="180"/>
      <c r="J147" s="179"/>
      <c r="K147" s="180"/>
      <c r="L147" s="153"/>
      <c r="M147" s="202">
        <f>+IF(K147="L-TF",IF(L147&lt;Resum!$AD$37,(L147*Resum!$AD$38),Resum!$AD$39),+IF(K147="L-TT",IF(L147&lt;Resum!$AD$41,(L147*Resum!$AD$42),Resum!$AD$43),0))
+IF(K147="A",0,+IF(L147&gt;Resum!$AB$47,Resum!$AD$47*(+IF(L147&gt;Resum!$AC$47,(Resum!$AC$47-Resum!$AB$47),(L147-Resum!$AB$47))),0)+IF(L147&gt;Resum!$AB$48,Resum!$AD$48*(+IF(L147&gt;Resum!$AC$48,(Resum!$AC$48-Resum!$AB$48),(L147-Resum!$AB$48))),0)+IF(L147&gt;Resum!$AB$49,Resum!$AD$49*(L147-Resum!$AB$49),0))</f>
        <v>0</v>
      </c>
      <c r="N147" s="146">
        <f t="shared" si="41"/>
        <v>0</v>
      </c>
      <c r="O147" s="281">
        <f>N147/Portada!$F$15</f>
        <v>0</v>
      </c>
      <c r="P147" s="22"/>
      <c r="Q147" s="22"/>
      <c r="R147" s="18"/>
      <c r="S147" s="89"/>
      <c r="T147" s="18"/>
      <c r="U147" s="18"/>
      <c r="EC147" s="146">
        <f t="shared" si="40"/>
        <v>0</v>
      </c>
    </row>
    <row r="148" spans="1:133" x14ac:dyDescent="0.25">
      <c r="A148" s="33"/>
      <c r="B148" s="140" t="s">
        <v>187</v>
      </c>
      <c r="C148" s="140" t="s">
        <v>188</v>
      </c>
      <c r="D148" s="141"/>
      <c r="E148" s="142"/>
      <c r="F148" s="143"/>
      <c r="G148" s="144"/>
      <c r="H148" s="141"/>
      <c r="I148" s="143"/>
      <c r="J148" s="141"/>
      <c r="K148" s="143"/>
      <c r="L148" s="278">
        <v>0</v>
      </c>
      <c r="M148" s="147">
        <f>+IF(K148="L-TF",IF(L148&lt;Resum!$AD$37,(L148*Resum!$AD$38),Resum!$AD$39),+IF(K148="L-TT",IF(L148&lt;Resum!$AD$41,(L148*Resum!$AD$42),Resum!$AD$43),0))
+IF(K148="A",0,+IF(L148&gt;Resum!$AB$47,Resum!$AD$47*(+IF(L148&gt;Resum!$AC$47,(Resum!$AC$47-Resum!$AB$47),(L148-Resum!$AB$47))),0)+IF(L148&gt;Resum!$AB$48,Resum!$AD$48*(+IF(L148&gt;Resum!$AC$48,(Resum!$AC$48-Resum!$AB$48),(L148-Resum!$AB$48))),0)+IF(L148&gt;Resum!$AB$49,Resum!$AD$49*(L148-Resum!$AB$49),0))</f>
        <v>0</v>
      </c>
      <c r="N148" s="146">
        <f t="shared" si="41"/>
        <v>0</v>
      </c>
      <c r="O148" s="281">
        <f>N148/Portada!$F$15</f>
        <v>0</v>
      </c>
      <c r="P148" s="22"/>
      <c r="Q148" s="22"/>
      <c r="R148" s="18"/>
      <c r="S148" s="89"/>
      <c r="T148" s="18"/>
      <c r="U148" s="18"/>
      <c r="EC148" s="146">
        <f t="shared" si="40"/>
        <v>0</v>
      </c>
    </row>
    <row r="149" spans="1:133" x14ac:dyDescent="0.25">
      <c r="A149" s="33"/>
      <c r="B149" s="187" t="s">
        <v>189</v>
      </c>
      <c r="C149" s="187" t="s">
        <v>190</v>
      </c>
      <c r="D149" s="150"/>
      <c r="E149" s="151"/>
      <c r="F149" s="180"/>
      <c r="G149" s="181"/>
      <c r="H149" s="179"/>
      <c r="I149" s="180"/>
      <c r="J149" s="179"/>
      <c r="K149" s="180"/>
      <c r="L149" s="153"/>
      <c r="M149" s="202">
        <f>+IF(K149="L-TF",IF(L149&lt;Resum!$AD$37,(L149*Resum!$AD$38),Resum!$AD$39),+IF(K149="L-TT",IF(L149&lt;Resum!$AD$41,(L149*Resum!$AD$42),Resum!$AD$43),0))
+IF(K149="A",0,+IF(L149&gt;Resum!$AB$47,Resum!$AD$47*(+IF(L149&gt;Resum!$AC$47,(Resum!$AC$47-Resum!$AB$47),(L149-Resum!$AB$47))),0)+IF(L149&gt;Resum!$AB$48,Resum!$AD$48*(+IF(L149&gt;Resum!$AC$48,(Resum!$AC$48-Resum!$AB$48),(L149-Resum!$AB$48))),0)+IF(L149&gt;Resum!$AB$49,Resum!$AD$49*(L149-Resum!$AB$49),0))</f>
        <v>0</v>
      </c>
      <c r="N149" s="146">
        <f t="shared" si="41"/>
        <v>0</v>
      </c>
      <c r="O149" s="281">
        <f>N149/Portada!$F$15</f>
        <v>0</v>
      </c>
      <c r="P149" s="22"/>
      <c r="Q149" s="22"/>
      <c r="R149" s="18"/>
      <c r="S149" s="89"/>
      <c r="T149" s="18"/>
      <c r="U149" s="18"/>
      <c r="EC149" s="146">
        <f t="shared" si="40"/>
        <v>0</v>
      </c>
    </row>
    <row r="150" spans="1:133" x14ac:dyDescent="0.25">
      <c r="A150" s="33"/>
      <c r="B150" s="250" t="s">
        <v>191</v>
      </c>
      <c r="C150" s="156" t="s">
        <v>192</v>
      </c>
      <c r="D150" s="141"/>
      <c r="E150" s="142"/>
      <c r="F150" s="143"/>
      <c r="G150" s="144"/>
      <c r="H150" s="141"/>
      <c r="I150" s="143"/>
      <c r="J150" s="141"/>
      <c r="K150" s="143"/>
      <c r="L150" s="278"/>
      <c r="M150" s="147">
        <f>+IF(K150="L-TF",IF(L150&lt;Resum!$AD$37,(L150*Resum!$AD$38),Resum!$AD$39),+IF(K150="L-TT",IF(L150&lt;Resum!$AD$41,(L150*Resum!$AD$42),Resum!$AD$43),0))
+IF(K150="A",0,+IF(L150&gt;Resum!$AB$47,Resum!$AD$47*(+IF(L150&gt;Resum!$AC$47,(Resum!$AC$47-Resum!$AB$47),(L150-Resum!$AB$47))),0)+IF(L150&gt;Resum!$AB$48,Resum!$AD$48*(+IF(L150&gt;Resum!$AC$48,(Resum!$AC$48-Resum!$AB$48),(L150-Resum!$AB$48))),0)+IF(L150&gt;Resum!$AB$49,Resum!$AD$49*(L150-Resum!$AB$49),0))</f>
        <v>0</v>
      </c>
      <c r="N150" s="146">
        <f t="shared" si="41"/>
        <v>0</v>
      </c>
      <c r="O150" s="281">
        <f>N150/Portada!$F$15</f>
        <v>0</v>
      </c>
      <c r="P150" s="22"/>
      <c r="Q150" s="22"/>
      <c r="R150" s="18"/>
      <c r="S150" s="89"/>
      <c r="T150" s="18"/>
      <c r="U150" s="18"/>
      <c r="EC150" s="146">
        <f t="shared" si="40"/>
        <v>0</v>
      </c>
    </row>
    <row r="151" spans="1:133" x14ac:dyDescent="0.25">
      <c r="A151" s="33"/>
      <c r="B151" s="187" t="s">
        <v>193</v>
      </c>
      <c r="C151" s="187" t="s">
        <v>194</v>
      </c>
      <c r="D151" s="150"/>
      <c r="E151" s="151"/>
      <c r="F151" s="180"/>
      <c r="G151" s="181"/>
      <c r="H151" s="179"/>
      <c r="I151" s="180"/>
      <c r="J151" s="179"/>
      <c r="K151" s="180"/>
      <c r="L151" s="153"/>
      <c r="M151" s="202">
        <f>+IF(K151="L-TF",IF(L151&lt;Resum!$AD$37,(L151*Resum!$AD$38),Resum!$AD$39),+IF(K151="L-TT",IF(L151&lt;Resum!$AD$41,(L151*Resum!$AD$42),Resum!$AD$43),0))
+IF(K151="A",0,+IF(L151&gt;Resum!$AB$47,Resum!$AD$47*(+IF(L151&gt;Resum!$AC$47,(Resum!$AC$47-Resum!$AB$47),(L151-Resum!$AB$47))),0)+IF(L151&gt;Resum!$AB$48,Resum!$AD$48*(+IF(L151&gt;Resum!$AC$48,(Resum!$AC$48-Resum!$AB$48),(L151-Resum!$AB$48))),0)+IF(L151&gt;Resum!$AB$49,Resum!$AD$49*(L151-Resum!$AB$49),0))</f>
        <v>0</v>
      </c>
      <c r="N151" s="146">
        <f t="shared" si="41"/>
        <v>0</v>
      </c>
      <c r="O151" s="281">
        <f>N151/Portada!$F$15</f>
        <v>0</v>
      </c>
      <c r="P151" s="22"/>
      <c r="Q151" s="22"/>
      <c r="R151" s="18"/>
      <c r="S151" s="89"/>
      <c r="T151" s="18"/>
      <c r="U151" s="18"/>
      <c r="EC151" s="146">
        <f t="shared" si="40"/>
        <v>0</v>
      </c>
    </row>
    <row r="152" spans="1:133" x14ac:dyDescent="0.25">
      <c r="A152" s="33"/>
      <c r="B152" s="140" t="s">
        <v>195</v>
      </c>
      <c r="C152" s="242"/>
      <c r="D152" s="141"/>
      <c r="E152" s="142"/>
      <c r="F152" s="143"/>
      <c r="G152" s="144"/>
      <c r="H152" s="141"/>
      <c r="I152" s="143"/>
      <c r="J152" s="141"/>
      <c r="K152" s="143"/>
      <c r="L152" s="278"/>
      <c r="M152" s="147">
        <f>+IF(K152="L-TF",IF(L152&lt;Resum!$AD$37,(L152*Resum!$AD$38),Resum!$AD$39),+IF(K152="L-TT",IF(L152&lt;Resum!$AD$41,(L152*Resum!$AD$42),Resum!$AD$43),0))
+IF(K152="A",0,+IF(L152&gt;Resum!$AB$47,Resum!$AD$47*(+IF(L152&gt;Resum!$AC$47,(Resum!$AC$47-Resum!$AB$47),(L152-Resum!$AB$47))),0)+IF(L152&gt;Resum!$AB$48,Resum!$AD$48*(+IF(L152&gt;Resum!$AC$48,(Resum!$AC$48-Resum!$AB$48),(L152-Resum!$AB$48))),0)+IF(L152&gt;Resum!$AB$49,Resum!$AD$49*(L152-Resum!$AB$49),0))</f>
        <v>0</v>
      </c>
      <c r="N152" s="146">
        <f t="shared" si="41"/>
        <v>0</v>
      </c>
      <c r="O152" s="281">
        <f>N152/Portada!$F$15</f>
        <v>0</v>
      </c>
      <c r="P152" s="22"/>
      <c r="Q152" s="22"/>
      <c r="R152" s="18"/>
      <c r="S152" s="89">
        <f t="shared" si="39"/>
        <v>0</v>
      </c>
      <c r="T152" s="18"/>
      <c r="U152" s="18"/>
      <c r="EC152" s="146">
        <f t="shared" si="40"/>
        <v>0</v>
      </c>
    </row>
    <row r="153" spans="1:133" x14ac:dyDescent="0.25">
      <c r="A153" s="33"/>
      <c r="B153" s="187" t="s">
        <v>196</v>
      </c>
      <c r="C153" s="134"/>
      <c r="D153" s="150"/>
      <c r="E153" s="151"/>
      <c r="F153" s="152"/>
      <c r="G153" s="181"/>
      <c r="H153" s="179"/>
      <c r="I153" s="180"/>
      <c r="J153" s="179"/>
      <c r="K153" s="180"/>
      <c r="L153" s="153"/>
      <c r="M153" s="202">
        <f>+IF(K153="L-TF",IF(L153&lt;Resum!$AD$37,(L153*Resum!$AD$38),Resum!$AD$39),+IF(K153="L-TT",IF(L153&lt;Resum!$AD$41,(L153*Resum!$AD$42),Resum!$AD$43),0))
+IF(K153="A",0,+IF(L153&gt;Resum!$AB$47,Resum!$AD$47*(+IF(L153&gt;Resum!$AC$47,(Resum!$AC$47-Resum!$AB$47),(L153-Resum!$AB$47))),0)+IF(L153&gt;Resum!$AB$48,Resum!$AD$48*(+IF(L153&gt;Resum!$AC$48,(Resum!$AC$48-Resum!$AB$48),(L153-Resum!$AB$48))),0)+IF(L153&gt;Resum!$AB$49,Resum!$AD$49*(L153-Resum!$AB$49),0))</f>
        <v>0</v>
      </c>
      <c r="N153" s="146">
        <f t="shared" si="41"/>
        <v>0</v>
      </c>
      <c r="O153" s="281">
        <f>N153/Portada!$F$15</f>
        <v>0</v>
      </c>
      <c r="P153" s="22"/>
      <c r="Q153" s="22"/>
      <c r="R153" s="18"/>
      <c r="S153" s="89">
        <f t="shared" si="39"/>
        <v>0</v>
      </c>
      <c r="T153" s="18"/>
      <c r="U153" s="18"/>
      <c r="EC153" s="146">
        <f t="shared" si="40"/>
        <v>0</v>
      </c>
    </row>
    <row r="154" spans="1:133" x14ac:dyDescent="0.25">
      <c r="A154" s="33"/>
      <c r="B154" s="140" t="s">
        <v>197</v>
      </c>
      <c r="C154" s="134"/>
      <c r="D154" s="141"/>
      <c r="E154" s="142"/>
      <c r="F154" s="143"/>
      <c r="G154" s="144"/>
      <c r="H154" s="141"/>
      <c r="I154" s="143"/>
      <c r="J154" s="141"/>
      <c r="K154" s="143"/>
      <c r="L154" s="278"/>
      <c r="M154" s="170">
        <f>+IF(K154="L-TF",IF(L154&lt;Resum!$AD$37,(L154*Resum!$AD$38),Resum!$AD$39),+IF(K154="L-TT",IF(L154&lt;Resum!$AD$41,(L154*Resum!$AD$42),Resum!$AD$43),0))
+IF(K154="A",0,+IF(L154&gt;Resum!$AB$47,Resum!$AD$47*(+IF(L154&gt;Resum!$AC$47,(Resum!$AC$47-Resum!$AB$47),(L154-Resum!$AB$47))),0)+IF(L154&gt;Resum!$AB$48,Resum!$AD$48*(+IF(L154&gt;Resum!$AC$48,(Resum!$AC$48-Resum!$AB$48),(L154-Resum!$AB$48))),0)+IF(L154&gt;Resum!$AB$49,Resum!$AD$49*(L154-Resum!$AB$49),0))</f>
        <v>0</v>
      </c>
      <c r="N154" s="169">
        <f t="shared" si="41"/>
        <v>0</v>
      </c>
      <c r="O154" s="170">
        <f>N154/Portada!$F$15</f>
        <v>0</v>
      </c>
      <c r="P154" s="22"/>
      <c r="Q154" s="22"/>
      <c r="R154" s="18"/>
      <c r="S154" s="89">
        <f t="shared" si="39"/>
        <v>0</v>
      </c>
      <c r="T154" s="18"/>
      <c r="U154" s="18"/>
      <c r="EC154" s="146">
        <f t="shared" si="40"/>
        <v>0</v>
      </c>
    </row>
    <row r="155" spans="1:133" ht="15.75" thickBot="1" x14ac:dyDescent="0.3">
      <c r="A155" s="33"/>
      <c r="B155" s="46"/>
      <c r="C155" s="128"/>
      <c r="D155" s="129"/>
      <c r="E155" s="130"/>
      <c r="F155" s="130"/>
      <c r="G155" s="129"/>
      <c r="H155" s="129"/>
      <c r="I155" s="130"/>
      <c r="J155" s="129"/>
      <c r="K155" s="130"/>
      <c r="L155" s="129"/>
      <c r="M155" s="136"/>
      <c r="N155" s="131">
        <f>SUM(N134:N154)</f>
        <v>0</v>
      </c>
      <c r="O155" s="131">
        <f>SUM(O134:O154)</f>
        <v>0</v>
      </c>
      <c r="P155" s="38">
        <f>SUM(P134:P154)</f>
        <v>0</v>
      </c>
      <c r="Q155" s="38">
        <f>SUM(Q134:Q154)</f>
        <v>0</v>
      </c>
      <c r="R155" s="18"/>
      <c r="S155" s="38">
        <f>SUM(S134:S154)</f>
        <v>0</v>
      </c>
      <c r="T155" s="18"/>
      <c r="U155" s="18"/>
      <c r="EC155" s="131">
        <f>SUM(EC134:EC154)</f>
        <v>0</v>
      </c>
    </row>
    <row r="156" spans="1:133" x14ac:dyDescent="0.25">
      <c r="A156" s="18"/>
      <c r="B156" s="47"/>
      <c r="C156" s="66" t="s">
        <v>43</v>
      </c>
      <c r="D156" s="67" t="str">
        <f>C132</f>
        <v>CAPÍTOL 10.- Equip (Personal)</v>
      </c>
      <c r="E156" s="60"/>
      <c r="F156" s="60"/>
      <c r="G156" s="41"/>
      <c r="H156" s="41"/>
      <c r="I156" s="68"/>
      <c r="J156" s="41"/>
      <c r="K156" s="68"/>
      <c r="L156" s="41"/>
      <c r="M156" s="41"/>
      <c r="N156" s="42">
        <f>(N155)</f>
        <v>0</v>
      </c>
      <c r="O156" s="42">
        <f>(O155)</f>
        <v>0</v>
      </c>
      <c r="P156" s="42" t="e">
        <f>(P155+#REF!)</f>
        <v>#REF!</v>
      </c>
      <c r="Q156" s="42" t="e">
        <f>(Q155+#REF!)</f>
        <v>#REF!</v>
      </c>
      <c r="R156" s="40"/>
      <c r="S156" s="42">
        <f>S155</f>
        <v>0</v>
      </c>
      <c r="T156" s="18"/>
      <c r="U156" s="18"/>
      <c r="EC156" s="42">
        <f>(EC155)</f>
        <v>0</v>
      </c>
    </row>
    <row r="157" spans="1:133" x14ac:dyDescent="0.25">
      <c r="A157" s="33"/>
      <c r="R157" s="40"/>
      <c r="S157" s="40"/>
      <c r="T157" s="18"/>
      <c r="U157" s="18"/>
    </row>
    <row r="158" spans="1:133" x14ac:dyDescent="0.25">
      <c r="A158" s="18"/>
      <c r="R158" s="40"/>
      <c r="S158" s="40"/>
      <c r="T158" s="18"/>
      <c r="U158" s="18"/>
    </row>
    <row r="159" spans="1:133" ht="18.75" x14ac:dyDescent="0.3">
      <c r="A159" s="18"/>
      <c r="B159" s="52"/>
      <c r="C159" s="43" t="s">
        <v>198</v>
      </c>
      <c r="R159" s="40"/>
      <c r="S159" s="40"/>
      <c r="T159" s="18"/>
      <c r="U159" s="18"/>
    </row>
    <row r="160" spans="1:133" x14ac:dyDescent="0.25">
      <c r="A160" s="18"/>
      <c r="B160" s="40" t="s">
        <v>24</v>
      </c>
      <c r="C160" s="2"/>
      <c r="K160" s="30"/>
      <c r="R160" s="40"/>
      <c r="S160" s="40"/>
      <c r="T160" s="18"/>
      <c r="U160" s="18"/>
    </row>
    <row r="161" spans="1:133" x14ac:dyDescent="0.25">
      <c r="A161" s="33"/>
      <c r="B161" s="156" t="s">
        <v>199</v>
      </c>
      <c r="C161" s="156" t="s">
        <v>200</v>
      </c>
      <c r="D161" s="157"/>
      <c r="E161" s="158"/>
      <c r="F161" s="159"/>
      <c r="G161" s="160"/>
      <c r="H161" s="157"/>
      <c r="I161" s="159"/>
      <c r="J161" s="157"/>
      <c r="K161" s="182"/>
      <c r="L161" s="160"/>
      <c r="M161" s="163"/>
      <c r="N161" s="162">
        <f t="shared" ref="N161:N164" si="42">(IF(G161=0,1,G161)*IF(I161=0,1,I161)*L161 )+M161*IF(G161=0,1,G161)*IF(I161=0,1,I161)</f>
        <v>0</v>
      </c>
      <c r="O161" s="163">
        <f>N161/Portada!$F$15</f>
        <v>0</v>
      </c>
      <c r="P161" s="22"/>
      <c r="Q161" s="22"/>
      <c r="R161" s="18"/>
      <c r="S161" s="89">
        <f t="shared" ref="S161:S164" si="43">M161*IF(G161=0,1,G161)*IF(I161=0,1,I161)</f>
        <v>0</v>
      </c>
      <c r="T161" s="18"/>
      <c r="U161" s="18"/>
      <c r="EC161" s="37">
        <f>(IF(G161=0,1,G161)*IF(I161=0,1,I161)*L161 )+M161*IF(G161=0,1,G161)*IF(I161=0,1,I161)</f>
        <v>0</v>
      </c>
    </row>
    <row r="162" spans="1:133" x14ac:dyDescent="0.25">
      <c r="B162" s="176" t="s">
        <v>201</v>
      </c>
      <c r="C162" s="176" t="s">
        <v>202</v>
      </c>
      <c r="D162" s="150"/>
      <c r="E162" s="151"/>
      <c r="F162" s="152"/>
      <c r="G162" s="153"/>
      <c r="H162" s="150"/>
      <c r="I162" s="152"/>
      <c r="J162" s="150"/>
      <c r="K162" s="183"/>
      <c r="L162" s="153"/>
      <c r="M162" s="147"/>
      <c r="N162" s="146">
        <f t="shared" si="42"/>
        <v>0</v>
      </c>
      <c r="O162" s="147">
        <f>N162/Portada!$F$15</f>
        <v>0</v>
      </c>
      <c r="P162" s="22"/>
      <c r="Q162" s="22"/>
      <c r="R162" s="18"/>
      <c r="S162" s="89">
        <f t="shared" si="43"/>
        <v>0</v>
      </c>
      <c r="T162" s="18"/>
      <c r="U162" s="18"/>
      <c r="EC162" s="37">
        <f t="shared" ref="EC162:EC164" si="44">(IF(G162=0,1,G162)*IF(I162=0,1,I162)*L162 )+M162*IF(G162=0,1,G162)*IF(I162=0,1,I162)</f>
        <v>0</v>
      </c>
    </row>
    <row r="163" spans="1:133" x14ac:dyDescent="0.25">
      <c r="A163" s="33"/>
      <c r="B163" s="140" t="s">
        <v>203</v>
      </c>
      <c r="C163" s="133"/>
      <c r="D163" s="141"/>
      <c r="E163" s="142"/>
      <c r="F163" s="143"/>
      <c r="G163" s="144"/>
      <c r="H163" s="141"/>
      <c r="I163" s="143"/>
      <c r="J163" s="141"/>
      <c r="K163" s="184"/>
      <c r="L163" s="144"/>
      <c r="M163" s="147"/>
      <c r="N163" s="146">
        <f t="shared" si="42"/>
        <v>0</v>
      </c>
      <c r="O163" s="147">
        <f>N163/Portada!$F$15</f>
        <v>0</v>
      </c>
      <c r="P163" s="22"/>
      <c r="Q163" s="22"/>
      <c r="R163" s="18"/>
      <c r="S163" s="89">
        <f t="shared" si="43"/>
        <v>0</v>
      </c>
      <c r="T163" s="18"/>
      <c r="U163" s="18"/>
      <c r="EC163" s="37">
        <f t="shared" si="44"/>
        <v>0</v>
      </c>
    </row>
    <row r="164" spans="1:133" x14ac:dyDescent="0.25">
      <c r="A164" s="33"/>
      <c r="B164" s="176" t="s">
        <v>204</v>
      </c>
      <c r="C164" s="133"/>
      <c r="D164" s="150"/>
      <c r="E164" s="151"/>
      <c r="F164" s="152"/>
      <c r="G164" s="153"/>
      <c r="H164" s="150"/>
      <c r="I164" s="152"/>
      <c r="J164" s="150"/>
      <c r="K164" s="183"/>
      <c r="L164" s="153"/>
      <c r="M164" s="170"/>
      <c r="N164" s="169">
        <f t="shared" si="42"/>
        <v>0</v>
      </c>
      <c r="O164" s="170">
        <f>N164/Portada!$F$15</f>
        <v>0</v>
      </c>
      <c r="P164" s="22"/>
      <c r="Q164" s="22"/>
      <c r="R164" s="18"/>
      <c r="S164" s="89">
        <f t="shared" si="43"/>
        <v>0</v>
      </c>
      <c r="T164" s="18"/>
      <c r="U164" s="18"/>
      <c r="EC164" s="37">
        <f t="shared" si="44"/>
        <v>0</v>
      </c>
    </row>
    <row r="165" spans="1:133" ht="15.75" thickBot="1" x14ac:dyDescent="0.3">
      <c r="A165" s="33"/>
      <c r="B165" s="47"/>
      <c r="C165" s="128"/>
      <c r="D165" s="129"/>
      <c r="E165" s="130"/>
      <c r="F165" s="130"/>
      <c r="G165" s="129"/>
      <c r="H165" s="129"/>
      <c r="I165" s="130"/>
      <c r="J165" s="129"/>
      <c r="K165" s="130"/>
      <c r="L165" s="129"/>
      <c r="M165" s="136"/>
      <c r="N165" s="131">
        <f>SUM(N161:N164)</f>
        <v>0</v>
      </c>
      <c r="O165" s="131">
        <f>SUM(O161:O164)</f>
        <v>0</v>
      </c>
      <c r="P165" s="38">
        <f>SUM(P161:P164)</f>
        <v>0</v>
      </c>
      <c r="Q165" s="38">
        <f>SUM(Q161:Q164)</f>
        <v>0</v>
      </c>
      <c r="R165" s="18"/>
      <c r="S165" s="38">
        <f>SUM(S161:S164)</f>
        <v>0</v>
      </c>
      <c r="T165" s="18"/>
      <c r="U165" s="18"/>
      <c r="EC165" s="131">
        <f>SUM(EC161:EC164)</f>
        <v>0</v>
      </c>
    </row>
    <row r="166" spans="1:133" x14ac:dyDescent="0.25">
      <c r="A166" s="33"/>
      <c r="B166" s="47"/>
      <c r="C166" s="66" t="s">
        <v>43</v>
      </c>
      <c r="D166" s="67" t="str">
        <f>C159</f>
        <v>CAPÍTOL 11.- Assegurances</v>
      </c>
      <c r="E166" s="60"/>
      <c r="F166" s="60"/>
      <c r="G166" s="41"/>
      <c r="H166" s="41"/>
      <c r="I166" s="68"/>
      <c r="J166" s="41"/>
      <c r="K166" s="68"/>
      <c r="L166" s="41"/>
      <c r="M166" s="41"/>
      <c r="N166" s="42">
        <f>(N165)</f>
        <v>0</v>
      </c>
      <c r="O166" s="42">
        <f>(O165)</f>
        <v>0</v>
      </c>
      <c r="P166" s="42">
        <f>(P165)</f>
        <v>0</v>
      </c>
      <c r="Q166" s="42">
        <f>(Q165)</f>
        <v>0</v>
      </c>
      <c r="R166" s="40"/>
      <c r="S166" s="42">
        <f>(S165)</f>
        <v>0</v>
      </c>
      <c r="T166" s="18"/>
      <c r="U166" s="18"/>
      <c r="EC166" s="42">
        <f>(EC165)</f>
        <v>0</v>
      </c>
    </row>
    <row r="167" spans="1:133" ht="15.75" customHeight="1" x14ac:dyDescent="0.25">
      <c r="A167" s="33"/>
      <c r="R167" s="40"/>
      <c r="S167" s="40"/>
      <c r="T167" s="18"/>
      <c r="U167" s="18"/>
    </row>
    <row r="168" spans="1:133" ht="18.75" x14ac:dyDescent="0.3">
      <c r="A168" s="18"/>
      <c r="B168" s="52"/>
      <c r="C168" s="43" t="s">
        <v>205</v>
      </c>
      <c r="R168" s="40"/>
      <c r="S168" s="40"/>
      <c r="T168" s="18"/>
      <c r="U168" s="18"/>
    </row>
    <row r="169" spans="1:133" x14ac:dyDescent="0.25">
      <c r="A169" s="18"/>
      <c r="B169" s="40" t="s">
        <v>24</v>
      </c>
      <c r="C169" s="9"/>
      <c r="R169" s="40"/>
      <c r="S169" s="40"/>
      <c r="T169" s="18"/>
      <c r="U169" s="18"/>
    </row>
    <row r="170" spans="1:133" x14ac:dyDescent="0.25">
      <c r="A170" s="33"/>
      <c r="B170" s="156" t="s">
        <v>206</v>
      </c>
      <c r="C170" s="156" t="s">
        <v>207</v>
      </c>
      <c r="D170" s="157"/>
      <c r="E170" s="159"/>
      <c r="F170" s="159"/>
      <c r="G170" s="160"/>
      <c r="H170" s="157"/>
      <c r="I170" s="159"/>
      <c r="J170" s="157"/>
      <c r="K170" s="182"/>
      <c r="L170" s="160"/>
      <c r="M170" s="163"/>
      <c r="N170" s="162">
        <f t="shared" ref="N170:N185" si="45">(IF(G170=0,1,G170)*IF(I170=0,1,I170)*L170 )+M170*IF(G170=0,1,G170)*IF(I170=0,1,I170)</f>
        <v>0</v>
      </c>
      <c r="O170" s="163">
        <f>N170/Portada!$F$15</f>
        <v>0</v>
      </c>
      <c r="P170" s="22"/>
      <c r="Q170" s="22"/>
      <c r="R170" s="18"/>
      <c r="S170" s="89">
        <f t="shared" ref="S170:S185" si="46">M170*IF(G170=0,1,G170)*IF(I170=0,1,I170)</f>
        <v>0</v>
      </c>
      <c r="T170" s="18"/>
      <c r="U170" s="18"/>
      <c r="EC170" s="37">
        <f t="shared" ref="EC170:EC185" si="47">(IF(G170=0,1,G170)*IF(I170=0,1,I170)*L170 )+M170*IF(G170=0,1,G170)*IF(I170=0,1,I170)</f>
        <v>0</v>
      </c>
    </row>
    <row r="171" spans="1:133" x14ac:dyDescent="0.25">
      <c r="B171" s="176" t="s">
        <v>208</v>
      </c>
      <c r="C171" s="176" t="s">
        <v>209</v>
      </c>
      <c r="D171" s="150"/>
      <c r="E171" s="152"/>
      <c r="F171" s="152"/>
      <c r="G171" s="153"/>
      <c r="H171" s="150"/>
      <c r="I171" s="152"/>
      <c r="J171" s="150"/>
      <c r="K171" s="183"/>
      <c r="L171" s="153"/>
      <c r="M171" s="147"/>
      <c r="N171" s="146">
        <f t="shared" si="45"/>
        <v>0</v>
      </c>
      <c r="O171" s="147">
        <f>N171/Portada!$F$15</f>
        <v>0</v>
      </c>
      <c r="P171" s="22"/>
      <c r="Q171" s="22"/>
      <c r="R171" s="18"/>
      <c r="S171" s="89">
        <f t="shared" si="46"/>
        <v>0</v>
      </c>
      <c r="T171" s="18"/>
      <c r="U171" s="18"/>
      <c r="EC171" s="37">
        <f t="shared" si="47"/>
        <v>0</v>
      </c>
    </row>
    <row r="172" spans="1:133" x14ac:dyDescent="0.25">
      <c r="A172" s="33"/>
      <c r="B172" s="140" t="s">
        <v>210</v>
      </c>
      <c r="C172" s="140" t="s">
        <v>211</v>
      </c>
      <c r="D172" s="141"/>
      <c r="E172" s="143"/>
      <c r="F172" s="143"/>
      <c r="G172" s="144"/>
      <c r="H172" s="141"/>
      <c r="I172" s="143"/>
      <c r="J172" s="141"/>
      <c r="K172" s="184"/>
      <c r="L172" s="144"/>
      <c r="M172" s="147"/>
      <c r="N172" s="146">
        <f t="shared" si="45"/>
        <v>0</v>
      </c>
      <c r="O172" s="147">
        <f>N172/Portada!$F$15</f>
        <v>0</v>
      </c>
      <c r="P172" s="22"/>
      <c r="Q172" s="22"/>
      <c r="R172" s="18"/>
      <c r="S172" s="89">
        <f t="shared" si="46"/>
        <v>0</v>
      </c>
      <c r="T172" s="18"/>
      <c r="U172" s="18"/>
      <c r="EC172" s="37">
        <f t="shared" si="47"/>
        <v>0</v>
      </c>
    </row>
    <row r="173" spans="1:133" x14ac:dyDescent="0.25">
      <c r="A173" s="33"/>
      <c r="B173" s="176" t="s">
        <v>212</v>
      </c>
      <c r="C173" s="176" t="s">
        <v>213</v>
      </c>
      <c r="D173" s="150"/>
      <c r="E173" s="152"/>
      <c r="F173" s="152"/>
      <c r="G173" s="153"/>
      <c r="H173" s="150"/>
      <c r="I173" s="152"/>
      <c r="J173" s="150"/>
      <c r="K173" s="183"/>
      <c r="L173" s="153"/>
      <c r="M173" s="147"/>
      <c r="N173" s="146">
        <f t="shared" si="45"/>
        <v>0</v>
      </c>
      <c r="O173" s="147">
        <f>N173/Portada!$F$15</f>
        <v>0</v>
      </c>
      <c r="P173" s="22"/>
      <c r="Q173" s="22"/>
      <c r="R173" s="18"/>
      <c r="S173" s="89">
        <f t="shared" si="46"/>
        <v>0</v>
      </c>
      <c r="T173" s="18"/>
      <c r="U173" s="18"/>
      <c r="EC173" s="37">
        <f t="shared" si="47"/>
        <v>0</v>
      </c>
    </row>
    <row r="174" spans="1:133" x14ac:dyDescent="0.25">
      <c r="A174" s="33"/>
      <c r="B174" s="176" t="s">
        <v>214</v>
      </c>
      <c r="C174" s="140" t="s">
        <v>215</v>
      </c>
      <c r="D174" s="141"/>
      <c r="E174" s="143"/>
      <c r="F174" s="143"/>
      <c r="G174" s="144"/>
      <c r="H174" s="141"/>
      <c r="I174" s="143"/>
      <c r="J174" s="141"/>
      <c r="K174" s="184"/>
      <c r="L174" s="144"/>
      <c r="M174" s="147"/>
      <c r="N174" s="146">
        <f t="shared" si="45"/>
        <v>0</v>
      </c>
      <c r="O174" s="147">
        <f>N174/Portada!$F$15</f>
        <v>0</v>
      </c>
      <c r="P174" s="22"/>
      <c r="Q174" s="22"/>
      <c r="R174" s="18"/>
      <c r="S174" s="89">
        <f t="shared" si="46"/>
        <v>0</v>
      </c>
      <c r="T174" s="18"/>
      <c r="U174" s="18"/>
      <c r="EC174" s="37">
        <f t="shared" si="47"/>
        <v>0</v>
      </c>
    </row>
    <row r="175" spans="1:133" x14ac:dyDescent="0.25">
      <c r="A175" s="33"/>
      <c r="B175" s="140" t="s">
        <v>216</v>
      </c>
      <c r="C175" s="178" t="s">
        <v>217</v>
      </c>
      <c r="D175" s="179"/>
      <c r="E175" s="180"/>
      <c r="F175" s="180"/>
      <c r="G175" s="181"/>
      <c r="H175" s="179"/>
      <c r="I175" s="180"/>
      <c r="J175" s="179"/>
      <c r="K175" s="256"/>
      <c r="L175" s="181"/>
      <c r="M175" s="147"/>
      <c r="N175" s="146">
        <f t="shared" si="45"/>
        <v>0</v>
      </c>
      <c r="O175" s="147">
        <f>N175/Portada!$F$15</f>
        <v>0</v>
      </c>
      <c r="P175" s="22"/>
      <c r="Q175" s="22"/>
      <c r="R175" s="18"/>
      <c r="S175" s="89">
        <f t="shared" si="46"/>
        <v>0</v>
      </c>
      <c r="T175" s="18"/>
      <c r="U175" s="18"/>
      <c r="EC175" s="37">
        <f t="shared" si="47"/>
        <v>0</v>
      </c>
    </row>
    <row r="176" spans="1:133" x14ac:dyDescent="0.25">
      <c r="A176" s="33"/>
      <c r="B176" s="176" t="s">
        <v>218</v>
      </c>
      <c r="C176" s="140" t="s">
        <v>219</v>
      </c>
      <c r="D176" s="141"/>
      <c r="E176" s="143"/>
      <c r="F176" s="143"/>
      <c r="G176" s="144"/>
      <c r="H176" s="141"/>
      <c r="I176" s="143"/>
      <c r="J176" s="141"/>
      <c r="K176" s="184"/>
      <c r="L176" s="144"/>
      <c r="M176" s="147"/>
      <c r="N176" s="146">
        <f t="shared" si="45"/>
        <v>0</v>
      </c>
      <c r="O176" s="147">
        <f>N176/Portada!$F$15</f>
        <v>0</v>
      </c>
      <c r="P176" s="22"/>
      <c r="Q176" s="22"/>
      <c r="R176" s="18"/>
      <c r="S176" s="89">
        <f t="shared" si="46"/>
        <v>0</v>
      </c>
      <c r="T176" s="18"/>
      <c r="U176" s="18"/>
      <c r="EC176" s="37">
        <f t="shared" si="47"/>
        <v>0</v>
      </c>
    </row>
    <row r="177" spans="1:133" x14ac:dyDescent="0.25">
      <c r="A177" s="33"/>
      <c r="B177" s="140" t="s">
        <v>220</v>
      </c>
      <c r="C177" s="178" t="s">
        <v>221</v>
      </c>
      <c r="D177" s="179"/>
      <c r="E177" s="180"/>
      <c r="F177" s="180"/>
      <c r="G177" s="181"/>
      <c r="H177" s="179"/>
      <c r="I177" s="180"/>
      <c r="J177" s="179"/>
      <c r="K177" s="256"/>
      <c r="L177" s="181"/>
      <c r="M177" s="147"/>
      <c r="N177" s="146">
        <f t="shared" si="45"/>
        <v>0</v>
      </c>
      <c r="O177" s="147">
        <f>N177/Portada!$F$15</f>
        <v>0</v>
      </c>
      <c r="P177" s="22"/>
      <c r="Q177" s="22"/>
      <c r="R177" s="18"/>
      <c r="S177" s="89">
        <f t="shared" si="46"/>
        <v>0</v>
      </c>
      <c r="T177" s="18"/>
      <c r="U177" s="18"/>
      <c r="EC177" s="37">
        <f t="shared" si="47"/>
        <v>0</v>
      </c>
    </row>
    <row r="178" spans="1:133" x14ac:dyDescent="0.25">
      <c r="A178" s="33"/>
      <c r="B178" s="176" t="s">
        <v>222</v>
      </c>
      <c r="C178" s="140" t="s">
        <v>223</v>
      </c>
      <c r="D178" s="141"/>
      <c r="E178" s="143"/>
      <c r="F178" s="143"/>
      <c r="G178" s="144"/>
      <c r="H178" s="141"/>
      <c r="I178" s="143"/>
      <c r="J178" s="141"/>
      <c r="K178" s="184"/>
      <c r="L178" s="144"/>
      <c r="M178" s="147"/>
      <c r="N178" s="146">
        <f t="shared" si="45"/>
        <v>0</v>
      </c>
      <c r="O178" s="147">
        <f>N178/Portada!$F$15</f>
        <v>0</v>
      </c>
      <c r="P178" s="22"/>
      <c r="Q178" s="22"/>
      <c r="R178" s="18"/>
      <c r="S178" s="89">
        <f t="shared" si="46"/>
        <v>0</v>
      </c>
      <c r="T178" s="18"/>
      <c r="U178" s="18"/>
      <c r="EC178" s="37">
        <f t="shared" si="47"/>
        <v>0</v>
      </c>
    </row>
    <row r="179" spans="1:133" x14ac:dyDescent="0.25">
      <c r="A179" s="33"/>
      <c r="B179" s="140" t="s">
        <v>224</v>
      </c>
      <c r="C179" s="178" t="s">
        <v>225</v>
      </c>
      <c r="D179" s="179"/>
      <c r="E179" s="180"/>
      <c r="F179" s="180"/>
      <c r="G179" s="181"/>
      <c r="H179" s="179"/>
      <c r="I179" s="180"/>
      <c r="J179" s="179"/>
      <c r="K179" s="256"/>
      <c r="L179" s="181"/>
      <c r="M179" s="147"/>
      <c r="N179" s="146">
        <f t="shared" si="45"/>
        <v>0</v>
      </c>
      <c r="O179" s="147">
        <f>N179/Portada!$F$15</f>
        <v>0</v>
      </c>
      <c r="P179" s="22"/>
      <c r="Q179" s="22"/>
      <c r="R179" s="18"/>
      <c r="S179" s="89">
        <f t="shared" si="46"/>
        <v>0</v>
      </c>
      <c r="T179" s="18"/>
      <c r="U179" s="18"/>
      <c r="EC179" s="37">
        <f t="shared" si="47"/>
        <v>0</v>
      </c>
    </row>
    <row r="180" spans="1:133" x14ac:dyDescent="0.25">
      <c r="A180" s="33"/>
      <c r="B180" s="176" t="s">
        <v>226</v>
      </c>
      <c r="C180" s="140" t="s">
        <v>227</v>
      </c>
      <c r="D180" s="141"/>
      <c r="E180" s="143"/>
      <c r="F180" s="143"/>
      <c r="G180" s="144"/>
      <c r="H180" s="141"/>
      <c r="I180" s="143"/>
      <c r="J180" s="141"/>
      <c r="K180" s="184"/>
      <c r="L180" s="144"/>
      <c r="M180" s="147"/>
      <c r="N180" s="146">
        <f t="shared" si="45"/>
        <v>0</v>
      </c>
      <c r="O180" s="147">
        <f>N180/Portada!$F$15</f>
        <v>0</v>
      </c>
      <c r="P180" s="22"/>
      <c r="Q180" s="22"/>
      <c r="R180" s="18"/>
      <c r="S180" s="89">
        <f t="shared" si="46"/>
        <v>0</v>
      </c>
      <c r="T180"/>
      <c r="EC180" s="37">
        <f t="shared" si="47"/>
        <v>0</v>
      </c>
    </row>
    <row r="181" spans="1:133" x14ac:dyDescent="0.25">
      <c r="A181" s="33"/>
      <c r="B181" s="176" t="s">
        <v>228</v>
      </c>
      <c r="C181" s="258" t="s">
        <v>229</v>
      </c>
      <c r="D181" s="179"/>
      <c r="E181" s="180"/>
      <c r="F181" s="180"/>
      <c r="G181" s="181"/>
      <c r="H181" s="179"/>
      <c r="I181" s="180"/>
      <c r="J181" s="179"/>
      <c r="K181" s="256"/>
      <c r="L181" s="181"/>
      <c r="M181" s="147"/>
      <c r="N181" s="146">
        <f t="shared" si="45"/>
        <v>0</v>
      </c>
      <c r="O181" s="147">
        <f>N181/Portada!$F$15</f>
        <v>0</v>
      </c>
      <c r="P181" s="22"/>
      <c r="Q181" s="22"/>
      <c r="R181" s="18"/>
      <c r="S181" s="89">
        <f t="shared" si="46"/>
        <v>0</v>
      </c>
      <c r="T181" s="18"/>
      <c r="U181" s="18"/>
      <c r="EC181" s="37">
        <f t="shared" si="47"/>
        <v>0</v>
      </c>
    </row>
    <row r="182" spans="1:133" x14ac:dyDescent="0.25">
      <c r="A182" s="33"/>
      <c r="B182" s="176" t="s">
        <v>230</v>
      </c>
      <c r="C182" s="257" t="s">
        <v>229</v>
      </c>
      <c r="D182" s="141"/>
      <c r="E182" s="143"/>
      <c r="F182" s="143"/>
      <c r="G182" s="144"/>
      <c r="H182" s="141"/>
      <c r="I182" s="143"/>
      <c r="J182" s="141"/>
      <c r="K182" s="184"/>
      <c r="L182" s="144"/>
      <c r="M182" s="147"/>
      <c r="N182" s="146">
        <f t="shared" si="45"/>
        <v>0</v>
      </c>
      <c r="O182" s="147">
        <f>N182/Portada!$F$15</f>
        <v>0</v>
      </c>
      <c r="P182" s="22"/>
      <c r="Q182" s="22"/>
      <c r="R182" s="18"/>
      <c r="S182" s="89">
        <f t="shared" si="46"/>
        <v>0</v>
      </c>
      <c r="T182"/>
      <c r="EC182" s="37">
        <f t="shared" si="47"/>
        <v>0</v>
      </c>
    </row>
    <row r="183" spans="1:133" x14ac:dyDescent="0.25">
      <c r="A183" s="33"/>
      <c r="B183" s="140" t="s">
        <v>231</v>
      </c>
      <c r="C183" s="132"/>
      <c r="D183" s="179"/>
      <c r="E183" s="180"/>
      <c r="F183" s="180"/>
      <c r="G183" s="181"/>
      <c r="H183" s="179"/>
      <c r="I183" s="180"/>
      <c r="J183" s="179"/>
      <c r="K183" s="256"/>
      <c r="L183" s="181"/>
      <c r="M183" s="147"/>
      <c r="N183" s="146">
        <f t="shared" si="45"/>
        <v>0</v>
      </c>
      <c r="O183" s="147">
        <f>N183/Portada!$F$15</f>
        <v>0</v>
      </c>
      <c r="P183" s="22"/>
      <c r="Q183" s="22"/>
      <c r="R183" s="18"/>
      <c r="S183" s="89">
        <f t="shared" si="46"/>
        <v>0</v>
      </c>
      <c r="T183"/>
      <c r="EC183" s="37">
        <f t="shared" si="47"/>
        <v>0</v>
      </c>
    </row>
    <row r="184" spans="1:133" x14ac:dyDescent="0.25">
      <c r="A184" s="33"/>
      <c r="B184" s="176" t="s">
        <v>232</v>
      </c>
      <c r="C184" s="132"/>
      <c r="D184" s="141"/>
      <c r="E184" s="143"/>
      <c r="F184" s="143"/>
      <c r="G184" s="144"/>
      <c r="H184" s="141"/>
      <c r="I184" s="143"/>
      <c r="J184" s="141"/>
      <c r="K184" s="184"/>
      <c r="L184" s="144"/>
      <c r="M184" s="147"/>
      <c r="N184" s="146">
        <f t="shared" si="45"/>
        <v>0</v>
      </c>
      <c r="O184" s="147">
        <f>N184/Portada!$F$15</f>
        <v>0</v>
      </c>
      <c r="P184" s="22"/>
      <c r="Q184" s="22"/>
      <c r="R184" s="18"/>
      <c r="S184" s="89">
        <f t="shared" si="46"/>
        <v>0</v>
      </c>
      <c r="T184"/>
      <c r="EC184" s="37">
        <f t="shared" si="47"/>
        <v>0</v>
      </c>
    </row>
    <row r="185" spans="1:133" x14ac:dyDescent="0.25">
      <c r="A185" s="33"/>
      <c r="B185" s="185" t="s">
        <v>233</v>
      </c>
      <c r="C185" s="133"/>
      <c r="D185" s="259"/>
      <c r="E185" s="260"/>
      <c r="F185" s="260"/>
      <c r="G185" s="261"/>
      <c r="H185" s="259"/>
      <c r="I185" s="260"/>
      <c r="J185" s="259"/>
      <c r="K185" s="262"/>
      <c r="L185" s="261"/>
      <c r="M185" s="170"/>
      <c r="N185" s="169">
        <f t="shared" si="45"/>
        <v>0</v>
      </c>
      <c r="O185" s="170">
        <f>N185/Portada!$F$15</f>
        <v>0</v>
      </c>
      <c r="P185" s="22"/>
      <c r="Q185" s="22"/>
      <c r="R185" s="18"/>
      <c r="S185" s="89">
        <f t="shared" si="46"/>
        <v>0</v>
      </c>
      <c r="T185"/>
      <c r="EC185" s="37">
        <f t="shared" si="47"/>
        <v>0</v>
      </c>
    </row>
    <row r="186" spans="1:133" x14ac:dyDescent="0.25">
      <c r="A186" s="33"/>
      <c r="B186" s="47"/>
      <c r="C186" s="128"/>
      <c r="D186" s="129"/>
      <c r="E186" s="130"/>
      <c r="F186" s="130"/>
      <c r="G186" s="129"/>
      <c r="H186" s="129"/>
      <c r="I186" s="130"/>
      <c r="J186" s="129"/>
      <c r="K186" s="130"/>
      <c r="L186" s="129"/>
      <c r="M186" s="136"/>
      <c r="N186" s="131">
        <f>SUM(N170:N185)</f>
        <v>0</v>
      </c>
      <c r="O186" s="131">
        <f>SUM(O170:O185)</f>
        <v>0</v>
      </c>
      <c r="P186" s="38">
        <f>SUM(P170:P185)</f>
        <v>0</v>
      </c>
      <c r="Q186" s="38">
        <f>SUM(Q170:Q185)</f>
        <v>0</v>
      </c>
      <c r="R186" s="18"/>
      <c r="S186" s="38">
        <f>SUM(S170:S185)</f>
        <v>0</v>
      </c>
      <c r="T186"/>
      <c r="EC186" s="131">
        <f>SUM(EC170:EC185)</f>
        <v>0</v>
      </c>
    </row>
    <row r="187" spans="1:133" x14ac:dyDescent="0.25">
      <c r="A187" s="33"/>
      <c r="B187" s="47"/>
      <c r="C187" s="66" t="s">
        <v>43</v>
      </c>
      <c r="D187" s="67" t="str">
        <f>C168</f>
        <v>CAPÍTOL 12.- Despeses generals</v>
      </c>
      <c r="E187" s="60"/>
      <c r="F187" s="60"/>
      <c r="G187" s="41"/>
      <c r="H187" s="41"/>
      <c r="I187" s="68"/>
      <c r="J187" s="41"/>
      <c r="K187" s="68"/>
      <c r="L187" s="41"/>
      <c r="M187" s="41"/>
      <c r="N187" s="42">
        <f>(N186)</f>
        <v>0</v>
      </c>
      <c r="O187" s="42">
        <f>(O186)</f>
        <v>0</v>
      </c>
      <c r="P187" s="42">
        <f>(P186)</f>
        <v>0</v>
      </c>
      <c r="Q187" s="42">
        <f>(Q186)</f>
        <v>0</v>
      </c>
      <c r="R187" s="40"/>
      <c r="S187" s="42">
        <f>(S186)</f>
        <v>0</v>
      </c>
      <c r="T187"/>
      <c r="EC187" s="42">
        <f>(EC186)</f>
        <v>0</v>
      </c>
    </row>
    <row r="188" spans="1:133" x14ac:dyDescent="0.25">
      <c r="A188" s="18"/>
      <c r="R188" s="40"/>
      <c r="S188" s="40"/>
      <c r="T188"/>
    </row>
    <row r="189" spans="1:133" x14ac:dyDescent="0.25">
      <c r="A189" s="18"/>
      <c r="R189" s="40"/>
      <c r="S189" s="40"/>
      <c r="T189"/>
    </row>
    <row r="190" spans="1:133" ht="18.75" x14ac:dyDescent="0.3">
      <c r="A190" s="18"/>
      <c r="B190" s="52"/>
      <c r="C190" s="43" t="s">
        <v>234</v>
      </c>
      <c r="R190" s="40"/>
      <c r="S190" s="40"/>
      <c r="T190"/>
    </row>
    <row r="191" spans="1:133" x14ac:dyDescent="0.25">
      <c r="A191" s="18"/>
      <c r="B191" s="40" t="s">
        <v>24</v>
      </c>
      <c r="C191" s="9"/>
      <c r="R191" s="40"/>
      <c r="S191" s="40"/>
      <c r="T191"/>
    </row>
    <row r="192" spans="1:133" ht="14.25" customHeight="1" x14ac:dyDescent="0.25">
      <c r="A192" s="18"/>
      <c r="B192" s="156" t="s">
        <v>235</v>
      </c>
      <c r="C192" s="132"/>
      <c r="D192" s="157"/>
      <c r="E192" s="159"/>
      <c r="F192" s="159"/>
      <c r="G192" s="160"/>
      <c r="H192" s="157"/>
      <c r="I192" s="159"/>
      <c r="J192" s="157"/>
      <c r="K192" s="182"/>
      <c r="L192" s="160"/>
      <c r="M192" s="163"/>
      <c r="N192" s="162">
        <f t="shared" ref="N192:N194" si="48">(IF(G192=0,1,G192)*IF(I192=0,1,I192)*L192 )+M192*IF(G192=0,1,G192)*IF(I192=0,1,I192)</f>
        <v>0</v>
      </c>
      <c r="O192" s="163">
        <f>N192/Portada!$F$15</f>
        <v>0</v>
      </c>
      <c r="R192" s="40"/>
      <c r="S192" s="89">
        <f t="shared" ref="S192:S194" si="49">M192*IF(G192=0,1,G192)*IF(I192=0,1,I192)</f>
        <v>0</v>
      </c>
      <c r="T192"/>
      <c r="EC192" s="37">
        <f t="shared" ref="EC192:EC194" si="50">(IF(G192=0,1,G192)*IF(I192=0,1,I192)*L192 )+M192*IF(G192=0,1,G192)*IF(I192=0,1,I192)</f>
        <v>0</v>
      </c>
    </row>
    <row r="193" spans="1:133" ht="15.75" customHeight="1" x14ac:dyDescent="0.25">
      <c r="A193" s="18"/>
      <c r="B193" s="176" t="s">
        <v>236</v>
      </c>
      <c r="C193" s="132"/>
      <c r="D193" s="150"/>
      <c r="E193" s="152"/>
      <c r="F193" s="152"/>
      <c r="G193" s="153"/>
      <c r="H193" s="150"/>
      <c r="I193" s="152"/>
      <c r="J193" s="150"/>
      <c r="K193" s="183"/>
      <c r="L193" s="153"/>
      <c r="M193" s="147"/>
      <c r="N193" s="146">
        <f t="shared" si="48"/>
        <v>0</v>
      </c>
      <c r="O193" s="147">
        <f>N193/Portada!$F$15</f>
        <v>0</v>
      </c>
      <c r="R193" s="40"/>
      <c r="S193" s="89">
        <f t="shared" si="49"/>
        <v>0</v>
      </c>
      <c r="T193"/>
      <c r="EC193" s="37">
        <f t="shared" si="50"/>
        <v>0</v>
      </c>
    </row>
    <row r="194" spans="1:133" ht="15.75" customHeight="1" x14ac:dyDescent="0.25">
      <c r="A194" s="18"/>
      <c r="B194" s="140" t="s">
        <v>237</v>
      </c>
      <c r="C194" s="133"/>
      <c r="D194" s="141"/>
      <c r="E194" s="143"/>
      <c r="F194" s="143"/>
      <c r="G194" s="144"/>
      <c r="H194" s="141"/>
      <c r="I194" s="143"/>
      <c r="J194" s="141"/>
      <c r="K194" s="184"/>
      <c r="L194" s="144"/>
      <c r="M194" s="147"/>
      <c r="N194" s="146">
        <f t="shared" si="48"/>
        <v>0</v>
      </c>
      <c r="O194" s="147">
        <f>N194/Portada!$F$15</f>
        <v>0</v>
      </c>
      <c r="R194" s="40"/>
      <c r="S194" s="89">
        <f t="shared" si="49"/>
        <v>0</v>
      </c>
      <c r="T194"/>
      <c r="EC194" s="37">
        <f t="shared" si="50"/>
        <v>0</v>
      </c>
    </row>
    <row r="195" spans="1:133" ht="18" customHeight="1" thickBot="1" x14ac:dyDescent="0.3">
      <c r="A195" s="18"/>
      <c r="C195" s="128"/>
      <c r="D195" s="129"/>
      <c r="E195" s="130"/>
      <c r="F195" s="130"/>
      <c r="G195" s="129"/>
      <c r="H195" s="129"/>
      <c r="I195" s="130"/>
      <c r="J195" s="129"/>
      <c r="K195" s="130"/>
      <c r="L195" s="129"/>
      <c r="M195" s="136"/>
      <c r="N195" s="131">
        <f>SUM(N192:N194)</f>
        <v>0</v>
      </c>
      <c r="O195" s="131">
        <f>SUM(O192:O194)</f>
        <v>0</v>
      </c>
      <c r="R195" s="40"/>
      <c r="S195" s="38">
        <f>SUM(S192:S194)</f>
        <v>0</v>
      </c>
      <c r="T195"/>
      <c r="EC195" s="131">
        <f>SUM(EC192:EC194)</f>
        <v>0</v>
      </c>
    </row>
    <row r="196" spans="1:133" x14ac:dyDescent="0.25">
      <c r="A196" s="18"/>
      <c r="C196" s="66" t="s">
        <v>43</v>
      </c>
      <c r="D196" s="67" t="str">
        <f>C190</f>
        <v>CAPÍTOL 13.- Altres necessitats projecte</v>
      </c>
      <c r="E196" s="60"/>
      <c r="F196" s="60"/>
      <c r="G196" s="41"/>
      <c r="H196" s="41"/>
      <c r="I196" s="68"/>
      <c r="J196" s="41"/>
      <c r="K196" s="68"/>
      <c r="L196" s="41"/>
      <c r="M196" s="41"/>
      <c r="N196" s="42">
        <f>(N195)</f>
        <v>0</v>
      </c>
      <c r="O196" s="42">
        <f>(O195)</f>
        <v>0</v>
      </c>
      <c r="R196" s="40"/>
      <c r="S196" s="42">
        <f>(S195)</f>
        <v>0</v>
      </c>
      <c r="T196"/>
      <c r="EC196" s="42">
        <f>(EC195)</f>
        <v>0</v>
      </c>
    </row>
    <row r="197" spans="1:133" ht="10.5" customHeight="1" x14ac:dyDescent="0.25">
      <c r="A197" s="18"/>
      <c r="R197" s="40"/>
      <c r="T197"/>
    </row>
    <row r="198" spans="1:133" ht="10.5" customHeight="1" x14ac:dyDescent="0.25">
      <c r="A198" s="18"/>
      <c r="R198" s="40"/>
      <c r="S198" s="40"/>
      <c r="T198"/>
    </row>
    <row r="199" spans="1:133" ht="10.5" customHeight="1" x14ac:dyDescent="0.25">
      <c r="A199" s="18"/>
      <c r="R199" s="40"/>
      <c r="S199" s="40"/>
      <c r="T199"/>
    </row>
    <row r="200" spans="1:133" ht="10.5" customHeight="1" x14ac:dyDescent="0.25">
      <c r="A200" s="18"/>
      <c r="R200" s="40"/>
      <c r="S200" s="40"/>
      <c r="T200"/>
    </row>
    <row r="201" spans="1:133" x14ac:dyDescent="0.25">
      <c r="A201" s="18"/>
      <c r="G201" s="2"/>
      <c r="R201" s="40"/>
      <c r="S201" s="40"/>
      <c r="T201"/>
    </row>
    <row r="202" spans="1:133" ht="18.75" x14ac:dyDescent="0.3">
      <c r="C202" s="54" t="s">
        <v>239</v>
      </c>
      <c r="D202" s="55"/>
      <c r="E202" s="65"/>
      <c r="F202" s="65"/>
      <c r="G202" s="56"/>
      <c r="H202" s="55"/>
      <c r="I202" s="65"/>
      <c r="J202" s="55"/>
      <c r="K202" s="65"/>
      <c r="L202" s="55"/>
      <c r="M202" s="55"/>
      <c r="N202" s="57">
        <f>(N18+N35+N50+N82+N92+N101+N111+N120+N129+N156+N166+N187+N196)</f>
        <v>0</v>
      </c>
      <c r="O202" s="57">
        <f>(O18+O35+O50+O82+O92+O101+O111+O120+O129+O156+O166+O187+O196)</f>
        <v>0</v>
      </c>
      <c r="P202" s="57" t="e">
        <f>(P18+P35+#REF!+P82+P92+P101+P156+#REF!+P166+P187)</f>
        <v>#REF!</v>
      </c>
      <c r="Q202" s="57" t="e">
        <f>(Q18+Q35+#REF!+Q82+Q92+Q101+Q156+#REF!+Q166+Q187)</f>
        <v>#REF!</v>
      </c>
      <c r="R202" s="40"/>
      <c r="S202" s="57">
        <f>(S18+S35+S50+S82+S92+S101+S111+S120+S129+S156+S166+S187+S196)</f>
        <v>0</v>
      </c>
      <c r="T202"/>
      <c r="EC202" s="57">
        <f>SUM(EC18+EC35+EC50+EC82+EC92+EC101+EC111+EC120+EC129+EC156+EC166+EC187+EC196)</f>
        <v>0</v>
      </c>
    </row>
    <row r="203" spans="1:133" x14ac:dyDescent="0.25">
      <c r="B203"/>
      <c r="E203"/>
      <c r="F203"/>
      <c r="I203"/>
      <c r="K203"/>
      <c r="T203"/>
    </row>
    <row r="204" spans="1:133" x14ac:dyDescent="0.25">
      <c r="B204"/>
      <c r="E204"/>
      <c r="F204"/>
      <c r="I204"/>
      <c r="K204"/>
      <c r="T204"/>
    </row>
    <row r="205" spans="1:133" x14ac:dyDescent="0.25">
      <c r="B205"/>
      <c r="E205"/>
      <c r="F205"/>
      <c r="I205"/>
      <c r="K205"/>
      <c r="T205"/>
    </row>
    <row r="206" spans="1:133" x14ac:dyDescent="0.25">
      <c r="B206"/>
      <c r="E206"/>
      <c r="F206"/>
      <c r="I206"/>
      <c r="K206"/>
      <c r="T206"/>
    </row>
    <row r="207" spans="1:133" x14ac:dyDescent="0.25">
      <c r="B207"/>
      <c r="E207"/>
      <c r="F207"/>
      <c r="I207"/>
      <c r="K207"/>
      <c r="T207"/>
    </row>
    <row r="208" spans="1:133" x14ac:dyDescent="0.25">
      <c r="B208"/>
      <c r="E208"/>
      <c r="F208"/>
      <c r="I208"/>
      <c r="K208"/>
    </row>
    <row r="209" spans="2:20" x14ac:dyDescent="0.25">
      <c r="B209"/>
      <c r="E209"/>
      <c r="F209"/>
      <c r="I209"/>
      <c r="K209"/>
      <c r="T209"/>
    </row>
    <row r="210" spans="2:20" x14ac:dyDescent="0.25">
      <c r="B210"/>
      <c r="E210"/>
      <c r="F210"/>
      <c r="I210"/>
      <c r="K210"/>
      <c r="T210"/>
    </row>
    <row r="211" spans="2:20" x14ac:dyDescent="0.25">
      <c r="B211"/>
      <c r="E211"/>
      <c r="F211"/>
      <c r="I211"/>
      <c r="K211"/>
      <c r="T211"/>
    </row>
    <row r="212" spans="2:20" x14ac:dyDescent="0.25">
      <c r="B212"/>
      <c r="E212"/>
      <c r="F212"/>
      <c r="I212"/>
      <c r="K212"/>
      <c r="T212"/>
    </row>
    <row r="213" spans="2:20" x14ac:dyDescent="0.25">
      <c r="B213"/>
      <c r="E213"/>
      <c r="F213"/>
      <c r="I213"/>
      <c r="K213"/>
      <c r="T213"/>
    </row>
    <row r="214" spans="2:20" x14ac:dyDescent="0.25">
      <c r="B214"/>
      <c r="E214"/>
      <c r="F214"/>
      <c r="I214"/>
      <c r="K214"/>
      <c r="T214"/>
    </row>
    <row r="215" spans="2:20" x14ac:dyDescent="0.25">
      <c r="B215"/>
      <c r="E215"/>
      <c r="F215"/>
      <c r="I215"/>
      <c r="K215"/>
      <c r="T215"/>
    </row>
    <row r="216" spans="2:20" x14ac:dyDescent="0.25">
      <c r="B216"/>
      <c r="E216"/>
      <c r="F216"/>
      <c r="I216"/>
      <c r="K216"/>
      <c r="T216"/>
    </row>
    <row r="217" spans="2:20" x14ac:dyDescent="0.25">
      <c r="T217"/>
    </row>
  </sheetData>
  <sheetProtection algorithmName="SHA-512" hashValue="WSgo/NIjPsL+tU1A7c1m84ikOliZImEijY4pojFIXmeDeeaFg8WEFN7RNY1NJpsVaFSUiUYSGEhlkyGqZI82OA==" saltValue="75pLxNUVPpKlz1pwNJeqmg==" spinCount="100000" sheet="1" selectLockedCells="1"/>
  <dataConsolidate/>
  <customSheetViews>
    <customSheetView guid="{64E0B953-B50B-43FC-8DE2-444B9310CDBC}" scale="80" zeroValues="0" fitToPage="1" printArea="1" hiddenColumns="1" topLeftCell="B1">
      <pane xSplit="3" ySplit="3" topLeftCell="E210" activePane="bottomRight" state="frozen"/>
      <selection pane="bottomRight" activeCell="D216" sqref="D216"/>
      <rowBreaks count="13" manualBreakCount="13">
        <brk id="28" max="16383" man="1"/>
        <brk id="79" max="19" man="1"/>
        <brk id="128" max="19" man="1"/>
        <brk id="157" max="16383" man="1"/>
        <brk id="197" min="1" max="14" man="1"/>
        <brk id="211" max="14" man="1"/>
        <brk id="255" max="16383" man="1"/>
        <brk id="272" max="19" man="1"/>
        <brk id="323" max="19" man="1"/>
        <brk id="361" max="16383" man="1"/>
        <brk id="384" max="16383" man="1"/>
        <brk id="435" max="16383" man="1"/>
        <brk id="445" max="19" man="1"/>
      </rowBreaks>
      <colBreaks count="3" manualBreakCount="3">
        <brk id="2" min="158" max="210" man="1"/>
        <brk id="7" min="4" max="27" man="1"/>
        <brk id="18" max="1048575" man="1"/>
      </colBreaks>
      <pageMargins left="0" right="0" top="0" bottom="0" header="0" footer="0"/>
      <pageSetup paperSize="9" scale="58" fitToHeight="0" orientation="landscape" r:id="rId1"/>
      <headerFooter>
        <oddHeader>&amp;L&amp;G</oddHeader>
        <oddFooter>&amp;L&amp;BCCMA Confidencial&amp;B&amp;C&amp;D&amp;RPàgina &amp;P</oddFooter>
      </headerFooter>
    </customSheetView>
    <customSheetView guid="{DDFA059A-7208-477B-A6FB-6B211EE624B9}" scale="80" zeroValues="0" fitToPage="1" printArea="1" hiddenColumns="1" topLeftCell="B1">
      <pane xSplit="3" ySplit="3" topLeftCell="E210" activePane="bottomRight" state="frozen"/>
      <selection pane="bottomRight" activeCell="D216" sqref="D216"/>
      <rowBreaks count="13" manualBreakCount="13">
        <brk id="28" max="16383" man="1"/>
        <brk id="79" max="19" man="1"/>
        <brk id="128" max="19" man="1"/>
        <brk id="157" max="16383" man="1"/>
        <brk id="197" min="1" max="14" man="1"/>
        <brk id="211" max="14" man="1"/>
        <brk id="255" max="16383" man="1"/>
        <brk id="272" max="19" man="1"/>
        <brk id="323" max="19" man="1"/>
        <brk id="361" max="16383" man="1"/>
        <brk id="384" max="16383" man="1"/>
        <brk id="435" max="16383" man="1"/>
        <brk id="445" max="19" man="1"/>
      </rowBreaks>
      <colBreaks count="3" manualBreakCount="3">
        <brk id="2" min="158" max="210" man="1"/>
        <brk id="7" min="4" max="27" man="1"/>
        <brk id="18" max="1048575" man="1"/>
      </colBreaks>
      <pageMargins left="0" right="0" top="0" bottom="0" header="0" footer="0"/>
      <pageSetup paperSize="9" scale="58" fitToHeight="0" orientation="landscape" r:id="rId2"/>
      <headerFooter>
        <oddHeader>&amp;L&amp;G</oddHeader>
        <oddFooter>&amp;L&amp;BCCMA Confidencial&amp;B&amp;C&amp;D&amp;RPàgina &amp;P</oddFooter>
      </headerFooter>
    </customSheetView>
    <customSheetView guid="{5208A340-0DC6-4752-9A10-745AB1A8604C}" scale="80" zeroValues="0" fitToPage="1" printArea="1" hiddenColumns="1" topLeftCell="B1">
      <pane xSplit="3" ySplit="3" topLeftCell="E4" activePane="bottomRight" state="frozen"/>
      <selection pane="bottomRight" activeCell="D8" sqref="D8"/>
      <rowBreaks count="13" manualBreakCount="13">
        <brk id="28" max="16383" man="1"/>
        <brk id="79" max="19" man="1"/>
        <brk id="128" max="19" man="1"/>
        <brk id="157" max="16383" man="1"/>
        <brk id="197" max="14" man="1"/>
        <brk id="211" max="14" man="1"/>
        <brk id="255" max="16383" man="1"/>
        <brk id="272" max="19" man="1"/>
        <brk id="323" max="19" man="1"/>
        <brk id="361" max="16383" man="1"/>
        <brk id="384" max="16383" man="1"/>
        <brk id="435" max="16383" man="1"/>
        <brk id="445" max="19" man="1"/>
      </rowBreaks>
      <colBreaks count="3" manualBreakCount="3">
        <brk id="2" max="472" man="1"/>
        <brk id="7" min="4" max="27" man="1"/>
        <brk id="18" max="1048575" man="1"/>
      </colBreaks>
      <pageMargins left="0" right="0" top="0" bottom="0" header="0" footer="0"/>
      <pageSetup paperSize="9" scale="58" fitToHeight="0" orientation="landscape" r:id="rId3"/>
      <headerFooter>
        <oddHeader>&amp;L&amp;G</oddHeader>
        <oddFooter>&amp;L&amp;BCCMA Confidencial&amp;B&amp;C&amp;D&amp;RPàgina &amp;P</oddFooter>
      </headerFooter>
    </customSheetView>
    <customSheetView guid="{7DF631EC-DFE3-4E5B-A06C-16A6D07FA6C3}" scale="80" zeroValues="0" fitToPage="1" printArea="1" hiddenColumns="1" topLeftCell="B1">
      <pane xSplit="3" ySplit="3" topLeftCell="E210" activePane="bottomRight" state="frozen"/>
      <selection pane="bottomRight" activeCell="D216" sqref="D216"/>
      <rowBreaks count="13" manualBreakCount="13">
        <brk id="28" max="16383" man="1"/>
        <brk id="79" max="19" man="1"/>
        <brk id="128" max="19" man="1"/>
        <brk id="157" max="16383" man="1"/>
        <brk id="197" min="1" max="14" man="1"/>
        <brk id="211" max="14" man="1"/>
        <brk id="255" max="16383" man="1"/>
        <brk id="272" max="19" man="1"/>
        <brk id="323" max="19" man="1"/>
        <brk id="361" max="16383" man="1"/>
        <brk id="384" max="16383" man="1"/>
        <brk id="435" max="16383" man="1"/>
        <brk id="445" max="19" man="1"/>
      </rowBreaks>
      <colBreaks count="3" manualBreakCount="3">
        <brk id="2" min="158" max="210" man="1"/>
        <brk id="7" min="4" max="27" man="1"/>
        <brk id="18" max="1048575" man="1"/>
      </colBreaks>
      <pageMargins left="0" right="0" top="0" bottom="0" header="0" footer="0"/>
      <pageSetup paperSize="9" scale="58" fitToHeight="0" orientation="landscape" r:id="rId4"/>
      <headerFooter>
        <oddHeader>&amp;L&amp;G</oddHeader>
        <oddFooter>&amp;L&amp;BCCMA Confidencial&amp;B&amp;C&amp;D&amp;RPàgina &amp;P</oddFooter>
      </headerFooter>
    </customSheetView>
    <customSheetView guid="{FB1680C6-9E8E-4359-AB81-A1649BB5AF88}" scale="80" zeroValues="0" fitToPage="1" hiddenColumns="1" topLeftCell="B1">
      <pane xSplit="3" ySplit="3" topLeftCell="E4" activePane="bottomRight" state="frozen"/>
      <selection pane="bottomRight" activeCell="D8" sqref="D8"/>
      <rowBreaks count="13" manualBreakCount="13">
        <brk id="28" max="16383" man="1"/>
        <brk id="79" max="19" man="1"/>
        <brk id="128" max="19" man="1"/>
        <brk id="157" max="16383" man="1"/>
        <brk id="197" max="14" man="1"/>
        <brk id="211" max="14" man="1"/>
        <brk id="255" max="16383" man="1"/>
        <brk id="272" max="19" man="1"/>
        <brk id="323" max="19" man="1"/>
        <brk id="361" max="16383" man="1"/>
        <brk id="384" max="16383" man="1"/>
        <brk id="435" max="16383" man="1"/>
        <brk id="445" max="19" man="1"/>
      </rowBreaks>
      <colBreaks count="3" manualBreakCount="3">
        <brk id="2" max="472" man="1"/>
        <brk id="7" min="4" max="27" man="1"/>
        <brk id="18" max="1048575" man="1"/>
      </colBreaks>
      <pageMargins left="0" right="0" top="0" bottom="0" header="0" footer="0"/>
      <pageSetup paperSize="9" scale="58" fitToHeight="0" orientation="landscape" r:id="rId5"/>
      <headerFooter>
        <oddHeader>&amp;L&amp;G</oddHeader>
        <oddFooter>&amp;L&amp;BCCMA Confidencial&amp;B&amp;C&amp;D&amp;RPàgina &amp;P</oddFooter>
      </headerFooter>
    </customSheetView>
    <customSheetView guid="{B3735A95-1048-4852-A5F0-6E65EE2AE0AE}" scale="80" zeroValues="0" fitToPage="1" printArea="1" hiddenColumns="1" topLeftCell="B1">
      <pane xSplit="3" ySplit="3" topLeftCell="E4" activePane="bottomRight" state="frozen"/>
      <selection pane="bottomRight" activeCell="D8" sqref="D8"/>
      <rowBreaks count="13" manualBreakCount="13">
        <brk id="28" max="16383" man="1"/>
        <brk id="79" max="19" man="1"/>
        <brk id="128" max="19" man="1"/>
        <brk id="157" max="16383" man="1"/>
        <brk id="197" max="14" man="1"/>
        <brk id="211" max="14" man="1"/>
        <brk id="255" max="16383" man="1"/>
        <brk id="272" max="19" man="1"/>
        <brk id="323" max="19" man="1"/>
        <brk id="361" max="16383" man="1"/>
        <brk id="384" max="16383" man="1"/>
        <brk id="435" max="16383" man="1"/>
        <brk id="445" max="19" man="1"/>
      </rowBreaks>
      <colBreaks count="3" manualBreakCount="3">
        <brk id="2" max="472" man="1"/>
        <brk id="7" min="4" max="27" man="1"/>
        <brk id="18" max="1048575" man="1"/>
      </colBreaks>
      <pageMargins left="0" right="0" top="0" bottom="0" header="0" footer="0"/>
      <pageSetup paperSize="9" scale="58" fitToHeight="0" orientation="landscape" r:id="rId6"/>
      <headerFooter>
        <oddHeader>&amp;L&amp;G</oddHeader>
        <oddFooter>&amp;L&amp;BCCMA Confidencial&amp;B&amp;C&amp;D&amp;RPàgina &amp;P</oddFooter>
      </headerFooter>
    </customSheetView>
  </customSheetViews>
  <mergeCells count="11">
    <mergeCell ref="B1:C1"/>
    <mergeCell ref="D1:K1"/>
    <mergeCell ref="P2:Q2"/>
    <mergeCell ref="A2:C3"/>
    <mergeCell ref="D2:D3"/>
    <mergeCell ref="E2:F2"/>
    <mergeCell ref="H2:H3"/>
    <mergeCell ref="I2:J2"/>
    <mergeCell ref="K2:K3"/>
    <mergeCell ref="L2:M2"/>
    <mergeCell ref="N2:O2"/>
  </mergeCells>
  <dataValidations count="2">
    <dataValidation type="list" allowBlank="1" showInputMessage="1" showErrorMessage="1" sqref="E39:E48 E170:E185 E192:E194" xr:uid="{E02FBFD3-A604-4FB9-B981-15AD598D7A8B}">
      <formula1>$E$3</formula1>
    </dataValidation>
    <dataValidation type="list" allowBlank="1" showInputMessage="1" showErrorMessage="1" sqref="F161:F164 F7:F16 F115:F118 F39:F48 F96:F99 F55:F59 F22:F33 F86:F90 F74:F80 F124:F127 F170:F185 F192:F194 F63:F70 F105:F109 F134:F154" xr:uid="{E4A49F7E-9F46-46DA-AC81-961A077BE8B9}">
      <formula1>$F$3</formula1>
    </dataValidation>
  </dataValidations>
  <pageMargins left="0.39370078740157483" right="0.39370078740157483" top="0.74803149606299213" bottom="0.74803149606299213" header="0.31496062992125984" footer="0.31496062992125984"/>
  <pageSetup paperSize="9" scale="10" fitToHeight="0" orientation="landscape" r:id="rId7"/>
  <headerFooter>
    <oddHeader>&amp;L&amp;G</oddHeader>
    <oddFooter>&amp;L&amp;BCCMA Confidencial&amp;B&amp;C&amp;D&amp;RPàgina &amp;P</oddFooter>
  </headerFooter>
  <rowBreaks count="13" manualBreakCount="13">
    <brk id="28" max="16383" man="1"/>
    <brk id="79" max="16383" man="1"/>
    <brk id="137" max="19" man="1"/>
    <brk id="158" max="16383" man="1"/>
    <brk id="197" min="1" max="14" man="1"/>
    <brk id="211" max="14" man="1"/>
    <brk id="255" max="16383" man="1"/>
    <brk id="272" max="19" man="1"/>
    <brk id="323" max="19" man="1"/>
    <brk id="361" max="16383" man="1"/>
    <brk id="384" max="16383" man="1"/>
    <brk id="435" max="16383" man="1"/>
    <brk id="445" max="19" man="1"/>
  </rowBreaks>
  <colBreaks count="3" manualBreakCount="3">
    <brk id="2" min="158" max="210" man="1"/>
    <brk id="7" min="4" max="27" man="1"/>
    <brk id="18" max="1048575" man="1"/>
  </colBreaks>
  <legacyDrawing r:id="rId8"/>
  <legacyDrawingHF r:id="rId9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F13A3CE-0246-435B-B35D-211AA281EB35}">
          <x14:formula1>
            <xm:f>Resum!$AA$7:$AA$9</xm:f>
          </x14:formula1>
          <xm:sqref>K47:K48 K134:K154</xm:sqref>
        </x14:dataValidation>
        <x14:dataValidation type="list" allowBlank="1" showInputMessage="1" showErrorMessage="1" xr:uid="{07B84868-0525-4F47-86A0-C07CAF02B470}">
          <x14:formula1>
            <xm:f>'Pressupost Producció VIDEOJOC'!#REF!</xm:f>
          </x14:formula1>
          <xm:sqref>K160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ull1">
    <tabColor theme="3" tint="0.39997558519241921"/>
  </sheetPr>
  <dimension ref="A1:EC217"/>
  <sheetViews>
    <sheetView showZeros="0" topLeftCell="B1" zoomScaleNormal="100" zoomScaleSheetLayoutView="80" workbookViewId="0">
      <pane xSplit="3" ySplit="3" topLeftCell="E4" activePane="bottomRight" state="frozen"/>
      <selection pane="topRight" activeCell="E1" sqref="E1"/>
      <selection pane="bottomLeft" activeCell="B4" sqref="B4"/>
      <selection pane="bottomRight" activeCell="D7" sqref="D7"/>
    </sheetView>
  </sheetViews>
  <sheetFormatPr baseColWidth="10" defaultColWidth="9.140625" defaultRowHeight="15" x14ac:dyDescent="0.25"/>
  <cols>
    <col min="1" max="1" width="12.7109375" hidden="1" customWidth="1"/>
    <col min="2" max="2" width="11.28515625" style="50" customWidth="1"/>
    <col min="3" max="3" width="65.5703125" customWidth="1"/>
    <col min="4" max="4" width="23.5703125" customWidth="1"/>
    <col min="5" max="5" width="3.85546875" style="50" customWidth="1"/>
    <col min="6" max="6" width="4" style="50" customWidth="1"/>
    <col min="7" max="7" width="10.28515625" customWidth="1"/>
    <col min="8" max="8" width="30.7109375" customWidth="1"/>
    <col min="9" max="9" width="9.140625" style="50"/>
    <col min="10" max="10" width="17.7109375" customWidth="1"/>
    <col min="11" max="11" width="9.85546875" style="50" customWidth="1"/>
    <col min="12" max="13" width="15.7109375" customWidth="1"/>
    <col min="14" max="15" width="18.7109375" customWidth="1"/>
    <col min="16" max="16" width="10.28515625" hidden="1" customWidth="1"/>
    <col min="17" max="17" width="10" hidden="1" customWidth="1"/>
    <col min="19" max="19" width="10" hidden="1" customWidth="1"/>
    <col min="20" max="20" width="9.140625" style="58"/>
    <col min="21" max="21" width="5.85546875" hidden="1" customWidth="1"/>
    <col min="133" max="133" width="12" hidden="1" customWidth="1"/>
  </cols>
  <sheetData>
    <row r="1" spans="1:133" ht="28.5" x14ac:dyDescent="0.45">
      <c r="B1" s="292" t="str">
        <f>Portada!B1</f>
        <v>Actualització a: 03/03/2026</v>
      </c>
      <c r="C1" s="292"/>
      <c r="D1" s="293" t="s">
        <v>0</v>
      </c>
      <c r="E1" s="293"/>
      <c r="F1" s="293"/>
      <c r="G1" s="293"/>
      <c r="H1" s="293"/>
      <c r="I1" s="293"/>
      <c r="J1" s="293"/>
      <c r="K1" s="293"/>
      <c r="L1" s="109"/>
      <c r="M1" s="109"/>
      <c r="N1" s="109"/>
      <c r="O1" s="109"/>
      <c r="T1" s="18"/>
    </row>
    <row r="2" spans="1:133" ht="21" x14ac:dyDescent="0.25">
      <c r="A2" s="294" t="s">
        <v>1</v>
      </c>
      <c r="B2" s="294"/>
      <c r="C2" s="294"/>
      <c r="D2" s="294" t="s">
        <v>2</v>
      </c>
      <c r="E2" s="295" t="s">
        <v>3</v>
      </c>
      <c r="F2" s="296"/>
      <c r="G2" s="225" t="s">
        <v>4</v>
      </c>
      <c r="H2" s="297" t="s">
        <v>5</v>
      </c>
      <c r="I2" s="294" t="s">
        <v>6</v>
      </c>
      <c r="J2" s="294"/>
      <c r="K2" s="298" t="s">
        <v>7</v>
      </c>
      <c r="L2" s="294" t="s">
        <v>8</v>
      </c>
      <c r="M2" s="294"/>
      <c r="N2" s="294" t="s">
        <v>9</v>
      </c>
      <c r="O2" s="294"/>
      <c r="P2" s="294" t="s">
        <v>10</v>
      </c>
      <c r="Q2" s="294"/>
      <c r="R2" s="23"/>
      <c r="S2" s="90" t="s">
        <v>11</v>
      </c>
      <c r="T2" s="18"/>
      <c r="U2" s="90" t="s">
        <v>11</v>
      </c>
    </row>
    <row r="3" spans="1:133" ht="21" x14ac:dyDescent="0.25">
      <c r="A3" s="294"/>
      <c r="B3" s="294"/>
      <c r="C3" s="294"/>
      <c r="D3" s="294"/>
      <c r="E3" s="24" t="s">
        <v>12</v>
      </c>
      <c r="F3" s="24" t="s">
        <v>13</v>
      </c>
      <c r="G3" s="227" t="s">
        <v>14</v>
      </c>
      <c r="H3" s="297"/>
      <c r="I3" s="25" t="s">
        <v>15</v>
      </c>
      <c r="J3" s="25" t="s">
        <v>16</v>
      </c>
      <c r="K3" s="299"/>
      <c r="L3" s="100" t="s">
        <v>17</v>
      </c>
      <c r="M3" s="100" t="s">
        <v>11</v>
      </c>
      <c r="N3" s="100" t="s">
        <v>18</v>
      </c>
      <c r="O3" s="100" t="s">
        <v>19</v>
      </c>
      <c r="P3" s="26" t="s">
        <v>20</v>
      </c>
      <c r="Q3" s="26" t="s">
        <v>21</v>
      </c>
      <c r="R3" s="27"/>
      <c r="S3" s="91"/>
      <c r="T3" s="18"/>
      <c r="U3" s="102" t="s">
        <v>22</v>
      </c>
    </row>
    <row r="4" spans="1:133" ht="21" x14ac:dyDescent="0.25">
      <c r="A4" s="27"/>
      <c r="B4" s="27"/>
      <c r="C4" s="27"/>
      <c r="D4" s="23"/>
      <c r="E4" s="23"/>
      <c r="F4" s="23"/>
      <c r="G4" s="23"/>
      <c r="H4" s="27"/>
      <c r="I4" s="28"/>
      <c r="J4" s="28"/>
      <c r="K4" s="29"/>
      <c r="L4" s="29"/>
      <c r="M4" s="29"/>
      <c r="N4" s="18"/>
      <c r="O4" s="18"/>
      <c r="P4" s="18"/>
      <c r="Q4" s="18"/>
      <c r="R4" s="27"/>
      <c r="S4" s="27"/>
      <c r="T4" s="18"/>
      <c r="U4" s="27"/>
      <c r="EC4" s="18"/>
    </row>
    <row r="5" spans="1:133" ht="18.75" x14ac:dyDescent="0.3">
      <c r="A5" s="19"/>
      <c r="B5" s="30"/>
      <c r="C5" s="31" t="s">
        <v>23</v>
      </c>
      <c r="D5" s="32"/>
      <c r="E5" s="30"/>
      <c r="F5" s="30"/>
      <c r="G5" s="18"/>
      <c r="H5" s="18"/>
      <c r="I5" s="30"/>
      <c r="J5" s="18"/>
      <c r="K5" s="30"/>
      <c r="L5" s="18"/>
      <c r="M5" s="18"/>
      <c r="N5" s="18"/>
      <c r="O5" s="18"/>
      <c r="P5" s="18"/>
      <c r="Q5" s="18"/>
      <c r="R5" s="18"/>
      <c r="S5" s="18"/>
      <c r="T5" s="18"/>
      <c r="U5" s="18"/>
      <c r="EC5" s="18"/>
    </row>
    <row r="6" spans="1:133" x14ac:dyDescent="0.25">
      <c r="A6" s="18"/>
      <c r="B6" s="40" t="s">
        <v>24</v>
      </c>
      <c r="C6" s="18"/>
      <c r="D6" s="18" t="s">
        <v>25</v>
      </c>
      <c r="E6" s="30"/>
      <c r="F6" s="30"/>
      <c r="G6" s="18"/>
      <c r="H6" s="18"/>
      <c r="I6" s="30"/>
      <c r="J6" s="18"/>
      <c r="K6" s="30"/>
      <c r="L6" s="18"/>
      <c r="M6" s="18"/>
      <c r="N6" s="18"/>
      <c r="O6" s="18"/>
      <c r="P6" s="18"/>
      <c r="Q6" s="18"/>
      <c r="R6" s="18"/>
      <c r="S6" s="18"/>
      <c r="T6" s="18"/>
      <c r="U6" s="18"/>
      <c r="EC6" s="18"/>
    </row>
    <row r="7" spans="1:133" x14ac:dyDescent="0.25">
      <c r="A7" s="33"/>
      <c r="B7" s="155" t="s">
        <v>26</v>
      </c>
      <c r="C7" s="156" t="s">
        <v>27</v>
      </c>
      <c r="D7" s="157"/>
      <c r="E7" s="158"/>
      <c r="F7" s="159"/>
      <c r="G7" s="160"/>
      <c r="H7" s="157"/>
      <c r="I7" s="159"/>
      <c r="J7" s="157"/>
      <c r="K7" s="159"/>
      <c r="L7" s="160"/>
      <c r="M7" s="161"/>
      <c r="N7" s="162">
        <f>(IF(G7=0,1,G7)*IF(I7=0,1,I7)*L7)+M7*IF(G7=0,1,G7)*IF(I7=0,1,I7)</f>
        <v>0</v>
      </c>
      <c r="O7" s="163">
        <f>N7/Portada!$F$15</f>
        <v>0</v>
      </c>
      <c r="P7" s="22"/>
      <c r="Q7" s="22"/>
      <c r="R7" s="18"/>
      <c r="S7" s="89">
        <f>M7*IF(G7=0,1,G7)*IF(I7=0,1,I7)</f>
        <v>0</v>
      </c>
      <c r="T7" s="18"/>
      <c r="U7" s="27"/>
      <c r="EC7" s="162">
        <f>(IF(G7=0,1,G7)*IF(I7=0,1,I7)*L7 )+M7*IF(G7=0,1,G7)*IF(I7=0,1,I7)</f>
        <v>0</v>
      </c>
    </row>
    <row r="8" spans="1:133" x14ac:dyDescent="0.25">
      <c r="A8" s="18"/>
      <c r="B8" s="148" t="s">
        <v>28</v>
      </c>
      <c r="C8" s="149" t="s">
        <v>29</v>
      </c>
      <c r="D8" s="150"/>
      <c r="E8" s="151"/>
      <c r="F8" s="152"/>
      <c r="G8" s="153"/>
      <c r="H8" s="150"/>
      <c r="I8" s="152"/>
      <c r="J8" s="150"/>
      <c r="K8" s="152"/>
      <c r="L8" s="153"/>
      <c r="M8" s="145"/>
      <c r="N8" s="146">
        <f>(IF(G8=0,1,G8)*IF(I8=0,1,I8)*L8)+M8*IF(G8=0,1,G8)*IF(I8=0,1,I8)</f>
        <v>0</v>
      </c>
      <c r="O8" s="147">
        <f>N8/Portada!$F$15</f>
        <v>0</v>
      </c>
      <c r="P8" s="22"/>
      <c r="Q8" s="22"/>
      <c r="R8" s="18"/>
      <c r="S8" s="89">
        <f t="shared" ref="S8:S16" si="0">M8*IF(G8=0,1,G8)*IF(I8=0,1,I8)</f>
        <v>0</v>
      </c>
      <c r="T8" s="18"/>
      <c r="U8" s="27"/>
      <c r="EC8" s="146">
        <f>(IF(G8=0,1,G8)*IF(I8=0,1,I8)*L8 )+M8*IF(G8=0,1,G8)*IF(I8=0,1,I8)</f>
        <v>0</v>
      </c>
    </row>
    <row r="9" spans="1:133" x14ac:dyDescent="0.25">
      <c r="A9" s="18"/>
      <c r="B9" s="139" t="s">
        <v>30</v>
      </c>
      <c r="C9" s="140" t="s">
        <v>31</v>
      </c>
      <c r="D9" s="141"/>
      <c r="E9" s="142"/>
      <c r="F9" s="143"/>
      <c r="G9" s="144"/>
      <c r="H9" s="141"/>
      <c r="I9" s="143"/>
      <c r="J9" s="141"/>
      <c r="K9" s="143"/>
      <c r="L9" s="144"/>
      <c r="M9" s="145"/>
      <c r="N9" s="146">
        <f t="shared" ref="N9:N16" si="1">(IF(G9=0,1,G9)*IF(I9=0,1,I9)*L9 )+M9*IF(G9=0,1,G9)*IF(I9=0,1,I9)</f>
        <v>0</v>
      </c>
      <c r="O9" s="147">
        <f>N9/Portada!$F$15</f>
        <v>0</v>
      </c>
      <c r="P9" s="22"/>
      <c r="Q9" s="22"/>
      <c r="R9" s="18"/>
      <c r="S9" s="89">
        <f t="shared" si="0"/>
        <v>0</v>
      </c>
      <c r="T9" s="18"/>
      <c r="U9" s="18"/>
      <c r="EC9" s="146">
        <f t="shared" ref="EC9:EC16" si="2">(IF(G9=0,1,G9)*IF(I9=0,1,I9)*L9 )+M9*IF(G9=0,1,G9)*IF(I9=0,1,I9)</f>
        <v>0</v>
      </c>
    </row>
    <row r="10" spans="1:133" x14ac:dyDescent="0.25">
      <c r="A10" s="18"/>
      <c r="B10" s="148" t="s">
        <v>32</v>
      </c>
      <c r="C10" s="149" t="s">
        <v>33</v>
      </c>
      <c r="D10" s="150"/>
      <c r="E10" s="151"/>
      <c r="F10" s="152"/>
      <c r="G10" s="153"/>
      <c r="H10" s="150"/>
      <c r="I10" s="152"/>
      <c r="J10" s="150"/>
      <c r="K10" s="152"/>
      <c r="L10" s="153"/>
      <c r="M10" s="145"/>
      <c r="N10" s="146">
        <f t="shared" si="1"/>
        <v>0</v>
      </c>
      <c r="O10" s="147">
        <f>N10/Portada!$F$15</f>
        <v>0</v>
      </c>
      <c r="P10" s="22"/>
      <c r="Q10" s="22"/>
      <c r="R10" s="18"/>
      <c r="S10" s="89">
        <f t="shared" si="0"/>
        <v>0</v>
      </c>
      <c r="T10" s="18"/>
      <c r="U10" s="18"/>
      <c r="EC10" s="146">
        <f t="shared" si="2"/>
        <v>0</v>
      </c>
    </row>
    <row r="11" spans="1:133" x14ac:dyDescent="0.25">
      <c r="A11" s="18"/>
      <c r="B11" s="139" t="s">
        <v>34</v>
      </c>
      <c r="C11" s="140" t="s">
        <v>35</v>
      </c>
      <c r="D11" s="141"/>
      <c r="E11" s="142"/>
      <c r="F11" s="143"/>
      <c r="G11" s="144"/>
      <c r="H11" s="141"/>
      <c r="I11" s="143"/>
      <c r="J11" s="141"/>
      <c r="K11" s="142"/>
      <c r="L11" s="144"/>
      <c r="M11" s="145"/>
      <c r="N11" s="146">
        <f t="shared" si="1"/>
        <v>0</v>
      </c>
      <c r="O11" s="147">
        <f>N11/Portada!$F$15</f>
        <v>0</v>
      </c>
      <c r="P11" s="22"/>
      <c r="Q11" s="22"/>
      <c r="R11" s="18"/>
      <c r="S11" s="89">
        <f t="shared" si="0"/>
        <v>0</v>
      </c>
      <c r="T11" s="18"/>
      <c r="U11" s="18"/>
      <c r="EC11" s="146">
        <f t="shared" si="2"/>
        <v>0</v>
      </c>
    </row>
    <row r="12" spans="1:133" x14ac:dyDescent="0.25">
      <c r="A12" s="18"/>
      <c r="B12" s="148" t="s">
        <v>36</v>
      </c>
      <c r="C12" s="149" t="s">
        <v>37</v>
      </c>
      <c r="D12" s="150"/>
      <c r="E12" s="151"/>
      <c r="F12" s="152"/>
      <c r="G12" s="153"/>
      <c r="H12" s="150"/>
      <c r="I12" s="152"/>
      <c r="J12" s="150"/>
      <c r="K12" s="151"/>
      <c r="L12" s="153"/>
      <c r="M12" s="145"/>
      <c r="N12" s="146">
        <f t="shared" si="1"/>
        <v>0</v>
      </c>
      <c r="O12" s="147">
        <f>N12/Portada!$F$15</f>
        <v>0</v>
      </c>
      <c r="P12" s="22"/>
      <c r="Q12" s="22"/>
      <c r="R12" s="18"/>
      <c r="S12" s="89">
        <f t="shared" si="0"/>
        <v>0</v>
      </c>
      <c r="T12" s="18"/>
      <c r="U12" s="18"/>
      <c r="EC12" s="146">
        <f t="shared" si="2"/>
        <v>0</v>
      </c>
    </row>
    <row r="13" spans="1:133" x14ac:dyDescent="0.25">
      <c r="A13" s="18"/>
      <c r="B13" s="139" t="s">
        <v>38</v>
      </c>
      <c r="C13" s="140" t="s">
        <v>39</v>
      </c>
      <c r="D13" s="141"/>
      <c r="E13" s="142"/>
      <c r="F13" s="143"/>
      <c r="G13" s="144"/>
      <c r="H13" s="141"/>
      <c r="I13" s="143"/>
      <c r="J13" s="141"/>
      <c r="K13" s="142"/>
      <c r="L13" s="144"/>
      <c r="M13" s="145"/>
      <c r="N13" s="146">
        <f t="shared" si="1"/>
        <v>0</v>
      </c>
      <c r="O13" s="147">
        <f>N13/Portada!$F$15</f>
        <v>0</v>
      </c>
      <c r="P13" s="22"/>
      <c r="Q13" s="22"/>
      <c r="R13" s="18"/>
      <c r="S13" s="89">
        <f t="shared" si="0"/>
        <v>0</v>
      </c>
      <c r="T13" s="18"/>
      <c r="U13" s="18"/>
      <c r="EC13" s="146">
        <f t="shared" si="2"/>
        <v>0</v>
      </c>
    </row>
    <row r="14" spans="1:133" x14ac:dyDescent="0.25">
      <c r="A14" s="18"/>
      <c r="B14" s="148" t="s">
        <v>40</v>
      </c>
      <c r="C14" s="138"/>
      <c r="D14" s="150"/>
      <c r="E14" s="151"/>
      <c r="F14" s="152"/>
      <c r="G14" s="153"/>
      <c r="H14" s="150"/>
      <c r="I14" s="152"/>
      <c r="J14" s="150"/>
      <c r="K14" s="151"/>
      <c r="L14" s="153">
        <v>0</v>
      </c>
      <c r="M14" s="145"/>
      <c r="N14" s="146">
        <f t="shared" si="1"/>
        <v>0</v>
      </c>
      <c r="O14" s="147">
        <f>N14/Portada!$F$15</f>
        <v>0</v>
      </c>
      <c r="P14" s="22"/>
      <c r="Q14" s="22"/>
      <c r="R14" s="18"/>
      <c r="S14" s="89">
        <f t="shared" si="0"/>
        <v>0</v>
      </c>
      <c r="T14" s="18"/>
      <c r="U14" s="18"/>
      <c r="EC14" s="146">
        <f t="shared" si="2"/>
        <v>0</v>
      </c>
    </row>
    <row r="15" spans="1:133" x14ac:dyDescent="0.25">
      <c r="A15" s="18"/>
      <c r="B15" s="139" t="s">
        <v>41</v>
      </c>
      <c r="C15" s="138"/>
      <c r="D15" s="141"/>
      <c r="E15" s="142"/>
      <c r="F15" s="143"/>
      <c r="G15" s="144"/>
      <c r="H15" s="141"/>
      <c r="I15" s="143"/>
      <c r="J15" s="141"/>
      <c r="K15" s="142"/>
      <c r="L15" s="144">
        <v>0</v>
      </c>
      <c r="M15" s="145"/>
      <c r="N15" s="146">
        <f t="shared" si="1"/>
        <v>0</v>
      </c>
      <c r="O15" s="147">
        <f>N15/Portada!$F$15</f>
        <v>0</v>
      </c>
      <c r="P15" s="22"/>
      <c r="Q15" s="22"/>
      <c r="R15" s="18"/>
      <c r="S15" s="89">
        <f t="shared" si="0"/>
        <v>0</v>
      </c>
      <c r="T15" s="18"/>
      <c r="U15" s="18"/>
      <c r="EC15" s="146">
        <f t="shared" si="2"/>
        <v>0</v>
      </c>
    </row>
    <row r="16" spans="1:133" x14ac:dyDescent="0.25">
      <c r="A16" s="18"/>
      <c r="B16" s="164" t="s">
        <v>42</v>
      </c>
      <c r="C16" s="138"/>
      <c r="D16" s="165"/>
      <c r="E16" s="166"/>
      <c r="F16" s="167"/>
      <c r="G16" s="168"/>
      <c r="H16" s="165"/>
      <c r="I16" s="167"/>
      <c r="J16" s="165"/>
      <c r="K16" s="166"/>
      <c r="L16" s="168">
        <v>0</v>
      </c>
      <c r="M16" s="174"/>
      <c r="N16" s="169">
        <f t="shared" si="1"/>
        <v>0</v>
      </c>
      <c r="O16" s="170">
        <f>N16/Portada!$F$15</f>
        <v>0</v>
      </c>
      <c r="P16" s="22"/>
      <c r="Q16" s="22"/>
      <c r="R16" s="18"/>
      <c r="S16" s="89">
        <f t="shared" si="0"/>
        <v>0</v>
      </c>
      <c r="T16" s="18"/>
      <c r="U16" s="18"/>
      <c r="EC16" s="146">
        <f t="shared" si="2"/>
        <v>0</v>
      </c>
    </row>
    <row r="17" spans="1:133" ht="15.75" thickBot="1" x14ac:dyDescent="0.3">
      <c r="A17" s="18"/>
      <c r="B17" s="35"/>
      <c r="C17" s="128"/>
      <c r="D17" s="129"/>
      <c r="E17" s="130"/>
      <c r="F17" s="130"/>
      <c r="G17" s="129"/>
      <c r="H17" s="129"/>
      <c r="I17" s="130"/>
      <c r="J17" s="129"/>
      <c r="K17" s="130"/>
      <c r="L17" s="136"/>
      <c r="M17" s="136"/>
      <c r="N17" s="131">
        <f>SUM(N7:N16)</f>
        <v>0</v>
      </c>
      <c r="O17" s="131">
        <f>SUM(O7:O16)</f>
        <v>0</v>
      </c>
      <c r="P17" s="38">
        <f>SUM(P7:P16)</f>
        <v>0</v>
      </c>
      <c r="Q17" s="38">
        <f>SUM(Q7:Q16)</f>
        <v>0</v>
      </c>
      <c r="R17" s="18"/>
      <c r="S17" s="38">
        <f>SUM(S7:S16)</f>
        <v>0</v>
      </c>
      <c r="T17" s="18"/>
      <c r="U17" s="18"/>
      <c r="EC17" s="131">
        <f>SUM(EC7:EC16)</f>
        <v>0</v>
      </c>
    </row>
    <row r="18" spans="1:133" ht="15" customHeight="1" x14ac:dyDescent="0.25">
      <c r="A18" s="18"/>
      <c r="B18" s="30"/>
      <c r="C18" s="66" t="s">
        <v>43</v>
      </c>
      <c r="D18" s="67" t="str">
        <f>C5</f>
        <v>CAPÍTOL 01.- Pre-project i Game Design (GDD)</v>
      </c>
      <c r="E18" s="60"/>
      <c r="F18" s="60"/>
      <c r="G18" s="41"/>
      <c r="H18" s="41"/>
      <c r="I18" s="68"/>
      <c r="J18" s="41"/>
      <c r="K18" s="68"/>
      <c r="L18" s="41"/>
      <c r="M18" s="41"/>
      <c r="N18" s="42">
        <f>(N17 )</f>
        <v>0</v>
      </c>
      <c r="O18" s="42">
        <f>(O17)</f>
        <v>0</v>
      </c>
      <c r="P18" s="42" t="e">
        <f>(P17 +#REF!)</f>
        <v>#REF!</v>
      </c>
      <c r="Q18" s="42" t="e">
        <f>(Q17 +#REF!)</f>
        <v>#REF!</v>
      </c>
      <c r="R18" s="18"/>
      <c r="S18" s="42">
        <f>S17</f>
        <v>0</v>
      </c>
      <c r="T18" s="18"/>
      <c r="U18" s="18"/>
      <c r="EC18" s="42">
        <f>(EC17)</f>
        <v>0</v>
      </c>
    </row>
    <row r="19" spans="1:133" x14ac:dyDescent="0.25">
      <c r="A19" s="18"/>
      <c r="B19" s="19"/>
      <c r="C19" s="19"/>
      <c r="D19" s="40"/>
      <c r="E19" s="61"/>
      <c r="F19" s="61"/>
      <c r="G19" s="18"/>
      <c r="H19" s="18"/>
      <c r="I19" s="30"/>
      <c r="J19" s="18"/>
      <c r="K19" s="30"/>
      <c r="L19" s="18"/>
      <c r="M19" s="18"/>
      <c r="N19" s="18"/>
      <c r="O19" s="18"/>
      <c r="P19" s="18"/>
      <c r="Q19" s="18"/>
      <c r="R19" s="18"/>
      <c r="S19" s="18"/>
      <c r="T19" s="18"/>
      <c r="U19" s="18"/>
      <c r="EC19" s="18"/>
    </row>
    <row r="20" spans="1:133" ht="18.75" x14ac:dyDescent="0.3">
      <c r="A20" s="19"/>
      <c r="B20" s="30"/>
      <c r="C20" s="43" t="s">
        <v>44</v>
      </c>
      <c r="D20" s="44"/>
      <c r="E20" s="62"/>
      <c r="F20" s="62"/>
      <c r="G20" s="44"/>
      <c r="H20" s="44"/>
      <c r="I20" s="62"/>
      <c r="J20" s="44"/>
      <c r="K20" s="62"/>
      <c r="L20" s="44"/>
      <c r="M20" s="44"/>
      <c r="N20" s="44"/>
      <c r="O20" s="44"/>
      <c r="P20" s="44"/>
      <c r="Q20" s="44"/>
      <c r="R20" s="44"/>
      <c r="S20" s="44"/>
      <c r="T20" s="18"/>
      <c r="U20" s="18"/>
      <c r="EC20" s="44"/>
    </row>
    <row r="21" spans="1:133" x14ac:dyDescent="0.25">
      <c r="A21" s="18"/>
      <c r="B21" s="40" t="s">
        <v>24</v>
      </c>
      <c r="C21" s="18"/>
      <c r="D21" s="36"/>
      <c r="E21" s="61"/>
      <c r="F21" s="61"/>
      <c r="G21" s="36"/>
      <c r="H21" s="36"/>
      <c r="I21" s="61"/>
      <c r="J21" s="36"/>
      <c r="K21" s="61"/>
      <c r="L21" s="36"/>
      <c r="M21" s="36"/>
      <c r="N21" s="36"/>
      <c r="O21" s="36"/>
      <c r="P21" s="36"/>
      <c r="Q21" s="36"/>
      <c r="R21" s="36"/>
      <c r="S21" s="36"/>
      <c r="T21" s="18"/>
      <c r="U21" s="18"/>
      <c r="EC21" s="36"/>
    </row>
    <row r="22" spans="1:133" x14ac:dyDescent="0.25">
      <c r="A22" s="33"/>
      <c r="B22" s="155" t="s">
        <v>45</v>
      </c>
      <c r="C22" s="156" t="s">
        <v>46</v>
      </c>
      <c r="D22" s="157"/>
      <c r="E22" s="158"/>
      <c r="F22" s="159"/>
      <c r="G22" s="160"/>
      <c r="H22" s="157"/>
      <c r="I22" s="159"/>
      <c r="J22" s="157"/>
      <c r="K22" s="159"/>
      <c r="L22" s="160"/>
      <c r="M22" s="163"/>
      <c r="N22" s="162">
        <f t="shared" ref="N22:N33" si="3">(IF(G22=0,1,G22)*IF(I22=0,1,I22)*L22 )+M22*IF(G22=0,1,G22)*IF(I22=0,1,I22)</f>
        <v>0</v>
      </c>
      <c r="O22" s="163">
        <f>N22/Portada!$F$15</f>
        <v>0</v>
      </c>
      <c r="P22" s="22"/>
      <c r="Q22" s="22"/>
      <c r="R22" s="18"/>
      <c r="S22" s="89">
        <f t="shared" ref="S22:S33" si="4">M22*IF(G22=0,1,G22)*IF(I22=0,1,I22)</f>
        <v>0</v>
      </c>
      <c r="T22" s="18"/>
      <c r="U22" s="101">
        <f>IF(L22&lt;&gt;0,(M22/L22)/IF(G22=0,1,G22),0)</f>
        <v>0</v>
      </c>
      <c r="EC22" s="162">
        <f>(IF(G22=0,1,G22)*IF(I22=0,1,I22)*L22 )+M22*IF(G22=0,1,G22)*IF(I22=0,1,I22)</f>
        <v>0</v>
      </c>
    </row>
    <row r="23" spans="1:133" x14ac:dyDescent="0.25">
      <c r="A23" s="33"/>
      <c r="B23" s="148" t="s">
        <v>47</v>
      </c>
      <c r="C23" s="149" t="s">
        <v>48</v>
      </c>
      <c r="D23" s="150"/>
      <c r="E23" s="151"/>
      <c r="F23" s="152"/>
      <c r="G23" s="153"/>
      <c r="H23" s="150"/>
      <c r="I23" s="152"/>
      <c r="J23" s="150"/>
      <c r="K23" s="152"/>
      <c r="L23" s="153"/>
      <c r="M23" s="147"/>
      <c r="N23" s="146">
        <f t="shared" si="3"/>
        <v>0</v>
      </c>
      <c r="O23" s="147">
        <f>N23/Portada!$F$15</f>
        <v>0</v>
      </c>
      <c r="P23" s="22"/>
      <c r="Q23" s="22"/>
      <c r="R23" s="18"/>
      <c r="S23" s="89">
        <f t="shared" si="4"/>
        <v>0</v>
      </c>
      <c r="T23" s="18"/>
      <c r="U23" s="101">
        <f t="shared" ref="U23:U33" si="5">IF(L23&lt;&gt;0,(M23/L23)/IF(G23=0,1,G23),0)</f>
        <v>0</v>
      </c>
      <c r="EC23" s="146">
        <f t="shared" ref="EC23:EC33" si="6">(IF(G23=0,1,G23)*IF(I23=0,1,I23)*L23 )+M23*IF(G23=0,1,G23)*IF(I23=0,1,I23)</f>
        <v>0</v>
      </c>
    </row>
    <row r="24" spans="1:133" x14ac:dyDescent="0.25">
      <c r="A24" s="18"/>
      <c r="B24" s="139" t="s">
        <v>49</v>
      </c>
      <c r="C24" s="140" t="s">
        <v>50</v>
      </c>
      <c r="D24" s="141"/>
      <c r="E24" s="142"/>
      <c r="F24" s="143"/>
      <c r="G24" s="144"/>
      <c r="H24" s="141"/>
      <c r="I24" s="143"/>
      <c r="J24" s="141"/>
      <c r="K24" s="143"/>
      <c r="L24" s="144"/>
      <c r="M24" s="147"/>
      <c r="N24" s="146">
        <f t="shared" si="3"/>
        <v>0</v>
      </c>
      <c r="O24" s="147">
        <f>N24/Portada!$F$15</f>
        <v>0</v>
      </c>
      <c r="P24" s="22"/>
      <c r="Q24" s="22"/>
      <c r="R24" s="18"/>
      <c r="S24" s="89">
        <f t="shared" si="4"/>
        <v>0</v>
      </c>
      <c r="T24" s="18"/>
      <c r="U24" s="101">
        <f t="shared" si="5"/>
        <v>0</v>
      </c>
      <c r="EC24" s="146">
        <f t="shared" si="6"/>
        <v>0</v>
      </c>
    </row>
    <row r="25" spans="1:133" x14ac:dyDescent="0.25">
      <c r="A25" s="18"/>
      <c r="B25" s="148" t="s">
        <v>51</v>
      </c>
      <c r="C25" s="149" t="s">
        <v>52</v>
      </c>
      <c r="D25" s="150"/>
      <c r="E25" s="151"/>
      <c r="F25" s="152"/>
      <c r="G25" s="153"/>
      <c r="H25" s="150"/>
      <c r="I25" s="152"/>
      <c r="J25" s="150"/>
      <c r="K25" s="152"/>
      <c r="L25" s="153"/>
      <c r="M25" s="147"/>
      <c r="N25" s="146">
        <f t="shared" si="3"/>
        <v>0</v>
      </c>
      <c r="O25" s="147">
        <f>N25/Portada!$F$15</f>
        <v>0</v>
      </c>
      <c r="P25" s="22"/>
      <c r="Q25" s="22"/>
      <c r="R25" s="18"/>
      <c r="S25" s="89">
        <f t="shared" si="4"/>
        <v>0</v>
      </c>
      <c r="T25" s="18"/>
      <c r="U25" s="101">
        <f t="shared" si="5"/>
        <v>0</v>
      </c>
      <c r="EC25" s="146">
        <f t="shared" si="6"/>
        <v>0</v>
      </c>
    </row>
    <row r="26" spans="1:133" x14ac:dyDescent="0.25">
      <c r="A26" s="18"/>
      <c r="B26" s="139" t="s">
        <v>53</v>
      </c>
      <c r="C26" s="140" t="s">
        <v>54</v>
      </c>
      <c r="D26" s="141"/>
      <c r="E26" s="142"/>
      <c r="F26" s="143"/>
      <c r="G26" s="144"/>
      <c r="H26" s="141"/>
      <c r="I26" s="143"/>
      <c r="J26" s="141"/>
      <c r="K26" s="143"/>
      <c r="L26" s="144"/>
      <c r="M26" s="147"/>
      <c r="N26" s="146">
        <f t="shared" si="3"/>
        <v>0</v>
      </c>
      <c r="O26" s="147">
        <f>N26/Portada!$F$15</f>
        <v>0</v>
      </c>
      <c r="P26" s="22"/>
      <c r="Q26" s="22"/>
      <c r="R26" s="18"/>
      <c r="S26" s="89">
        <f t="shared" si="4"/>
        <v>0</v>
      </c>
      <c r="T26" s="18"/>
      <c r="U26" s="101">
        <f t="shared" si="5"/>
        <v>0</v>
      </c>
      <c r="EC26" s="146">
        <f t="shared" si="6"/>
        <v>0</v>
      </c>
    </row>
    <row r="27" spans="1:133" x14ac:dyDescent="0.25">
      <c r="A27" s="18"/>
      <c r="B27" s="148" t="s">
        <v>55</v>
      </c>
      <c r="C27" s="149" t="s">
        <v>56</v>
      </c>
      <c r="D27" s="150"/>
      <c r="E27" s="151"/>
      <c r="F27" s="152"/>
      <c r="G27" s="153"/>
      <c r="H27" s="150"/>
      <c r="I27" s="152"/>
      <c r="J27" s="150"/>
      <c r="K27" s="152"/>
      <c r="L27" s="153"/>
      <c r="M27" s="147"/>
      <c r="N27" s="146">
        <f t="shared" si="3"/>
        <v>0</v>
      </c>
      <c r="O27" s="147">
        <f>N27/Portada!$F$15</f>
        <v>0</v>
      </c>
      <c r="P27" s="22"/>
      <c r="Q27" s="22"/>
      <c r="R27" s="18"/>
      <c r="S27" s="89">
        <f t="shared" si="4"/>
        <v>0</v>
      </c>
      <c r="T27" s="18"/>
      <c r="U27" s="101">
        <f t="shared" si="5"/>
        <v>0</v>
      </c>
      <c r="EC27" s="146">
        <f t="shared" si="6"/>
        <v>0</v>
      </c>
    </row>
    <row r="28" spans="1:133" x14ac:dyDescent="0.25">
      <c r="A28" s="18"/>
      <c r="B28" s="139" t="s">
        <v>57</v>
      </c>
      <c r="C28" s="140" t="s">
        <v>58</v>
      </c>
      <c r="D28" s="141"/>
      <c r="E28" s="142"/>
      <c r="F28" s="143"/>
      <c r="G28" s="144"/>
      <c r="H28" s="141"/>
      <c r="I28" s="143"/>
      <c r="J28" s="141"/>
      <c r="K28" s="143"/>
      <c r="L28" s="144"/>
      <c r="M28" s="147"/>
      <c r="N28" s="146">
        <f t="shared" si="3"/>
        <v>0</v>
      </c>
      <c r="O28" s="147">
        <f>N28/Portada!$F$15</f>
        <v>0</v>
      </c>
      <c r="P28" s="22"/>
      <c r="Q28" s="22"/>
      <c r="R28" s="18"/>
      <c r="S28" s="89">
        <f t="shared" si="4"/>
        <v>0</v>
      </c>
      <c r="T28" s="18"/>
      <c r="U28" s="101">
        <f t="shared" si="5"/>
        <v>0</v>
      </c>
      <c r="EC28" s="146">
        <f t="shared" si="6"/>
        <v>0</v>
      </c>
    </row>
    <row r="29" spans="1:133" x14ac:dyDescent="0.25">
      <c r="A29" s="18"/>
      <c r="B29" s="148" t="s">
        <v>59</v>
      </c>
      <c r="C29" s="149" t="s">
        <v>60</v>
      </c>
      <c r="D29" s="150"/>
      <c r="E29" s="151"/>
      <c r="F29" s="152"/>
      <c r="G29" s="153"/>
      <c r="H29" s="150"/>
      <c r="I29" s="152"/>
      <c r="J29" s="150"/>
      <c r="K29" s="152"/>
      <c r="L29" s="153"/>
      <c r="M29" s="147"/>
      <c r="N29" s="146">
        <f t="shared" si="3"/>
        <v>0</v>
      </c>
      <c r="O29" s="147">
        <f>N29/Portada!$F$15</f>
        <v>0</v>
      </c>
      <c r="P29" s="22"/>
      <c r="Q29" s="22"/>
      <c r="R29" s="18"/>
      <c r="S29" s="89">
        <f t="shared" si="4"/>
        <v>0</v>
      </c>
      <c r="T29" s="18"/>
      <c r="U29" s="101">
        <f t="shared" si="5"/>
        <v>0</v>
      </c>
      <c r="EC29" s="146">
        <f t="shared" si="6"/>
        <v>0</v>
      </c>
    </row>
    <row r="30" spans="1:133" x14ac:dyDescent="0.25">
      <c r="A30" s="18"/>
      <c r="B30" s="139" t="s">
        <v>61</v>
      </c>
      <c r="C30" s="140" t="s">
        <v>62</v>
      </c>
      <c r="D30" s="141"/>
      <c r="E30" s="142"/>
      <c r="F30" s="143"/>
      <c r="G30" s="144"/>
      <c r="H30" s="141"/>
      <c r="I30" s="143"/>
      <c r="J30" s="141"/>
      <c r="K30" s="143"/>
      <c r="L30" s="144"/>
      <c r="M30" s="147"/>
      <c r="N30" s="146">
        <f t="shared" si="3"/>
        <v>0</v>
      </c>
      <c r="O30" s="147">
        <f>N30/Portada!$F$15</f>
        <v>0</v>
      </c>
      <c r="P30" s="22"/>
      <c r="Q30" s="22"/>
      <c r="R30" s="18"/>
      <c r="S30" s="89">
        <f t="shared" si="4"/>
        <v>0</v>
      </c>
      <c r="T30" s="18"/>
      <c r="U30" s="101">
        <f t="shared" si="5"/>
        <v>0</v>
      </c>
      <c r="EC30" s="146">
        <f t="shared" si="6"/>
        <v>0</v>
      </c>
    </row>
    <row r="31" spans="1:133" x14ac:dyDescent="0.25">
      <c r="A31" s="18"/>
      <c r="B31" s="139" t="s">
        <v>63</v>
      </c>
      <c r="C31" s="132"/>
      <c r="D31" s="179"/>
      <c r="E31" s="255"/>
      <c r="F31" s="180"/>
      <c r="G31" s="181"/>
      <c r="H31" s="179"/>
      <c r="I31" s="180"/>
      <c r="J31" s="179"/>
      <c r="K31" s="180"/>
      <c r="L31" s="181"/>
      <c r="M31" s="147"/>
      <c r="N31" s="146">
        <f t="shared" si="3"/>
        <v>0</v>
      </c>
      <c r="O31" s="147">
        <f>N31/Portada!$F$15</f>
        <v>0</v>
      </c>
      <c r="P31" s="22"/>
      <c r="Q31" s="22"/>
      <c r="R31" s="18"/>
      <c r="S31" s="89"/>
      <c r="T31" s="18"/>
      <c r="U31" s="101"/>
      <c r="EC31" s="146">
        <f t="shared" si="6"/>
        <v>0</v>
      </c>
    </row>
    <row r="32" spans="1:133" x14ac:dyDescent="0.25">
      <c r="A32" s="18"/>
      <c r="B32" s="139" t="s">
        <v>64</v>
      </c>
      <c r="C32" s="132"/>
      <c r="D32" s="141"/>
      <c r="E32" s="142"/>
      <c r="F32" s="143"/>
      <c r="G32" s="144"/>
      <c r="H32" s="141"/>
      <c r="I32" s="143"/>
      <c r="J32" s="141"/>
      <c r="K32" s="143"/>
      <c r="L32" s="144"/>
      <c r="M32" s="147"/>
      <c r="N32" s="146">
        <f t="shared" si="3"/>
        <v>0</v>
      </c>
      <c r="O32" s="147">
        <f>N32/Portada!$F$15</f>
        <v>0</v>
      </c>
      <c r="P32" s="22"/>
      <c r="Q32" s="22"/>
      <c r="R32" s="18"/>
      <c r="S32" s="89"/>
      <c r="T32" s="18"/>
      <c r="U32" s="101"/>
      <c r="EC32" s="146">
        <f t="shared" si="6"/>
        <v>0</v>
      </c>
    </row>
    <row r="33" spans="1:133" x14ac:dyDescent="0.25">
      <c r="A33" s="18"/>
      <c r="B33" s="148" t="s">
        <v>65</v>
      </c>
      <c r="C33" s="132"/>
      <c r="D33" s="150"/>
      <c r="E33" s="151"/>
      <c r="F33" s="152"/>
      <c r="G33" s="153"/>
      <c r="H33" s="150"/>
      <c r="I33" s="152"/>
      <c r="J33" s="150"/>
      <c r="K33" s="152"/>
      <c r="L33" s="153"/>
      <c r="M33" s="147"/>
      <c r="N33" s="146">
        <f t="shared" si="3"/>
        <v>0</v>
      </c>
      <c r="O33" s="147">
        <f>N33/Portada!$F$15</f>
        <v>0</v>
      </c>
      <c r="P33" s="22"/>
      <c r="Q33" s="22"/>
      <c r="R33" s="18"/>
      <c r="S33" s="89">
        <f t="shared" si="4"/>
        <v>0</v>
      </c>
      <c r="T33" s="18"/>
      <c r="U33" s="101">
        <f t="shared" si="5"/>
        <v>0</v>
      </c>
      <c r="EC33" s="146">
        <f t="shared" si="6"/>
        <v>0</v>
      </c>
    </row>
    <row r="34" spans="1:133" ht="15.75" thickBot="1" x14ac:dyDescent="0.3">
      <c r="A34" s="18"/>
      <c r="B34" s="35"/>
      <c r="C34" s="128"/>
      <c r="D34" s="129"/>
      <c r="E34" s="130"/>
      <c r="F34" s="130"/>
      <c r="G34" s="129"/>
      <c r="H34" s="129"/>
      <c r="I34" s="130"/>
      <c r="J34" s="129"/>
      <c r="K34" s="130"/>
      <c r="L34" s="129"/>
      <c r="M34" s="136"/>
      <c r="N34" s="131">
        <f>SUM(N22:N33)</f>
        <v>0</v>
      </c>
      <c r="O34" s="131">
        <f>SUM(O22:O33)</f>
        <v>0</v>
      </c>
      <c r="P34" s="38">
        <f>SUM(P22:P33)</f>
        <v>0</v>
      </c>
      <c r="Q34" s="38">
        <f>SUM(Q22:Q33)</f>
        <v>0</v>
      </c>
      <c r="R34" s="18"/>
      <c r="S34" s="38">
        <f>SUM(S22:S33)</f>
        <v>0</v>
      </c>
      <c r="T34" s="18"/>
      <c r="U34" s="18"/>
      <c r="EC34" s="131">
        <f>SUM(EC22:EC33)</f>
        <v>0</v>
      </c>
    </row>
    <row r="35" spans="1:133" ht="14.25" customHeight="1" x14ac:dyDescent="0.25">
      <c r="A35" s="33"/>
      <c r="B35" s="30"/>
      <c r="C35" s="66" t="s">
        <v>43</v>
      </c>
      <c r="D35" s="67" t="str">
        <f>C20</f>
        <v>CAPÍTOL 02.- Art</v>
      </c>
      <c r="E35" s="60"/>
      <c r="F35" s="60"/>
      <c r="G35" s="41"/>
      <c r="H35" s="41"/>
      <c r="I35" s="68"/>
      <c r="J35" s="41"/>
      <c r="K35" s="68"/>
      <c r="L35" s="41"/>
      <c r="M35" s="41"/>
      <c r="N35" s="42">
        <f>(N34)</f>
        <v>0</v>
      </c>
      <c r="O35" s="42">
        <f>(O34)</f>
        <v>0</v>
      </c>
      <c r="P35" s="42" t="e">
        <f>(P34+#REF!+#REF!+#REF!+#REF!+#REF!+#REF!+#REF! +#REF!)</f>
        <v>#REF!</v>
      </c>
      <c r="Q35" s="42" t="e">
        <f>(Q34+#REF!+#REF!+#REF!+#REF!+#REF!+#REF!+#REF! +#REF!)</f>
        <v>#REF!</v>
      </c>
      <c r="R35" s="36"/>
      <c r="S35" s="42">
        <f>S34</f>
        <v>0</v>
      </c>
      <c r="T35" s="18"/>
      <c r="U35" s="18"/>
      <c r="EC35" s="42">
        <f>(EC34)</f>
        <v>0</v>
      </c>
    </row>
    <row r="36" spans="1:133" x14ac:dyDescent="0.25">
      <c r="A36" s="18"/>
      <c r="E36" s="61"/>
      <c r="F36" s="61"/>
      <c r="G36" s="40"/>
      <c r="H36" s="40"/>
      <c r="I36" s="61"/>
      <c r="J36" s="40"/>
      <c r="K36" s="61"/>
      <c r="L36" s="40"/>
      <c r="M36" s="40"/>
      <c r="N36" s="40"/>
      <c r="O36" s="40"/>
      <c r="P36" s="40"/>
      <c r="Q36" s="40"/>
      <c r="R36" s="40"/>
      <c r="S36" s="40"/>
      <c r="T36" s="18"/>
      <c r="U36" s="18"/>
      <c r="EC36" s="40"/>
    </row>
    <row r="37" spans="1:133" ht="18.75" x14ac:dyDescent="0.3">
      <c r="A37" s="18"/>
      <c r="B37" s="30"/>
      <c r="C37" s="43" t="s">
        <v>66</v>
      </c>
      <c r="D37" s="44"/>
      <c r="E37" s="61"/>
      <c r="F37" s="61"/>
      <c r="G37" s="40"/>
      <c r="H37" s="40"/>
      <c r="I37" s="61"/>
      <c r="J37" s="40"/>
      <c r="K37" s="61"/>
      <c r="L37" s="40"/>
      <c r="M37" s="40"/>
      <c r="N37" s="40"/>
      <c r="O37" s="40"/>
      <c r="P37" s="40"/>
      <c r="Q37" s="40"/>
      <c r="R37" s="40"/>
      <c r="S37" s="40"/>
      <c r="T37" s="18"/>
      <c r="U37" s="18"/>
      <c r="EC37" s="40"/>
    </row>
    <row r="38" spans="1:133" x14ac:dyDescent="0.25">
      <c r="A38" s="18"/>
      <c r="B38" s="40" t="s">
        <v>24</v>
      </c>
      <c r="C38" s="48"/>
      <c r="D38" s="36"/>
      <c r="E38" s="61"/>
      <c r="F38" s="61"/>
      <c r="G38" s="40"/>
      <c r="H38" s="40"/>
      <c r="I38" s="61"/>
      <c r="J38" s="40"/>
      <c r="K38" s="61"/>
      <c r="L38" s="40"/>
      <c r="M38" s="40"/>
      <c r="N38" s="40"/>
      <c r="O38" s="40"/>
      <c r="P38" s="40"/>
      <c r="Q38" s="40"/>
      <c r="R38" s="40"/>
      <c r="S38" s="40"/>
      <c r="T38" s="18"/>
      <c r="U38" s="18"/>
      <c r="EC38" s="40"/>
    </row>
    <row r="39" spans="1:133" x14ac:dyDescent="0.25">
      <c r="A39" s="33"/>
      <c r="B39" s="156" t="s">
        <v>67</v>
      </c>
      <c r="C39" s="156" t="s">
        <v>68</v>
      </c>
      <c r="D39" s="157"/>
      <c r="E39" s="159"/>
      <c r="F39" s="159"/>
      <c r="G39" s="160"/>
      <c r="H39" s="157"/>
      <c r="I39" s="160"/>
      <c r="J39" s="157"/>
      <c r="K39" s="159"/>
      <c r="L39" s="160"/>
      <c r="M39" s="163"/>
      <c r="N39" s="162">
        <f t="shared" ref="N39:N48" si="7">(IF(G39=0,1,G39)*IF(I39=0,1,I39)*L39 )+M39*IF(G39=0,1,G39)*IF(I39=0,1,I39)</f>
        <v>0</v>
      </c>
      <c r="O39" s="163">
        <f>N39/Portada!$F$15</f>
        <v>0</v>
      </c>
      <c r="P39" s="22"/>
      <c r="Q39" s="22"/>
      <c r="R39" s="18"/>
      <c r="S39" s="89">
        <f t="shared" ref="S39:S48" si="8">M39*IF(G39=0,1,G39)*IF(I39=0,1,I39)</f>
        <v>0</v>
      </c>
      <c r="T39" s="18"/>
      <c r="U39" s="18"/>
      <c r="EC39" s="162">
        <f>(IF(G39=0,1,G39)*IF(I39=0,1,I39)*L39 )+M39*IF(G39=0,1,G39)*IF(I39=0,1,I39)</f>
        <v>0</v>
      </c>
    </row>
    <row r="40" spans="1:133" x14ac:dyDescent="0.25">
      <c r="B40" s="149" t="s">
        <v>69</v>
      </c>
      <c r="C40" s="176" t="s">
        <v>70</v>
      </c>
      <c r="D40" s="150"/>
      <c r="E40" s="152"/>
      <c r="F40" s="152"/>
      <c r="G40" s="153"/>
      <c r="H40" s="150"/>
      <c r="I40" s="153"/>
      <c r="J40" s="150"/>
      <c r="K40" s="152"/>
      <c r="L40" s="153"/>
      <c r="M40" s="147"/>
      <c r="N40" s="146">
        <f t="shared" si="7"/>
        <v>0</v>
      </c>
      <c r="O40" s="147">
        <f>N40/Portada!$F$15</f>
        <v>0</v>
      </c>
      <c r="P40" s="22"/>
      <c r="Q40" s="22"/>
      <c r="R40" s="18"/>
      <c r="S40" s="89">
        <f t="shared" si="8"/>
        <v>0</v>
      </c>
      <c r="T40" s="18"/>
      <c r="U40" s="18"/>
      <c r="EC40" s="146">
        <f t="shared" ref="EC40:EC48" si="9">(IF(G40=0,1,G40)*IF(I40=0,1,I40)*L40 )+M40*IF(G40=0,1,G40)*IF(I40=0,1,I40)</f>
        <v>0</v>
      </c>
    </row>
    <row r="41" spans="1:133" x14ac:dyDescent="0.25">
      <c r="A41" s="33"/>
      <c r="B41" s="140" t="s">
        <v>71</v>
      </c>
      <c r="C41" s="140" t="s">
        <v>72</v>
      </c>
      <c r="D41" s="141"/>
      <c r="E41" s="143"/>
      <c r="F41" s="143"/>
      <c r="G41" s="144"/>
      <c r="H41" s="141"/>
      <c r="I41" s="144"/>
      <c r="J41" s="141"/>
      <c r="K41" s="143"/>
      <c r="L41" s="144"/>
      <c r="M41" s="147"/>
      <c r="N41" s="146">
        <f t="shared" si="7"/>
        <v>0</v>
      </c>
      <c r="O41" s="147">
        <f>N41/Portada!$F$15</f>
        <v>0</v>
      </c>
      <c r="P41" s="22"/>
      <c r="Q41" s="22"/>
      <c r="R41" s="18"/>
      <c r="S41" s="89">
        <f t="shared" si="8"/>
        <v>0</v>
      </c>
      <c r="T41" s="18"/>
      <c r="U41" s="18"/>
      <c r="EC41" s="146">
        <f t="shared" si="9"/>
        <v>0</v>
      </c>
    </row>
    <row r="42" spans="1:133" x14ac:dyDescent="0.25">
      <c r="A42" s="33"/>
      <c r="B42" s="149" t="s">
        <v>73</v>
      </c>
      <c r="C42" s="176" t="s">
        <v>74</v>
      </c>
      <c r="D42" s="150"/>
      <c r="E42" s="152"/>
      <c r="F42" s="152"/>
      <c r="G42" s="153"/>
      <c r="H42" s="150"/>
      <c r="I42" s="153"/>
      <c r="J42" s="150"/>
      <c r="K42" s="152"/>
      <c r="L42" s="153"/>
      <c r="M42" s="147"/>
      <c r="N42" s="146">
        <f t="shared" si="7"/>
        <v>0</v>
      </c>
      <c r="O42" s="147">
        <f>N42/Portada!$F$15</f>
        <v>0</v>
      </c>
      <c r="P42" s="22"/>
      <c r="Q42" s="22"/>
      <c r="R42" s="18"/>
      <c r="S42" s="89">
        <f t="shared" si="8"/>
        <v>0</v>
      </c>
      <c r="T42" s="18"/>
      <c r="U42" s="18"/>
      <c r="EC42" s="146">
        <f t="shared" si="9"/>
        <v>0</v>
      </c>
    </row>
    <row r="43" spans="1:133" x14ac:dyDescent="0.25">
      <c r="A43" s="33"/>
      <c r="B43" s="140" t="s">
        <v>75</v>
      </c>
      <c r="C43" s="140" t="s">
        <v>76</v>
      </c>
      <c r="D43" s="141"/>
      <c r="E43" s="143"/>
      <c r="F43" s="143"/>
      <c r="G43" s="144"/>
      <c r="H43" s="141"/>
      <c r="I43" s="144"/>
      <c r="J43" s="141"/>
      <c r="K43" s="143"/>
      <c r="L43" s="144"/>
      <c r="M43" s="147"/>
      <c r="N43" s="146">
        <f t="shared" si="7"/>
        <v>0</v>
      </c>
      <c r="O43" s="147">
        <f>N43/Portada!$F$15</f>
        <v>0</v>
      </c>
      <c r="P43" s="22"/>
      <c r="Q43" s="22"/>
      <c r="R43" s="18"/>
      <c r="S43" s="89">
        <f t="shared" si="8"/>
        <v>0</v>
      </c>
      <c r="T43" s="18"/>
      <c r="U43" s="18"/>
      <c r="EC43" s="146">
        <f t="shared" si="9"/>
        <v>0</v>
      </c>
    </row>
    <row r="44" spans="1:133" x14ac:dyDescent="0.25">
      <c r="A44" s="33"/>
      <c r="B44" s="149" t="s">
        <v>77</v>
      </c>
      <c r="C44" s="176" t="s">
        <v>78</v>
      </c>
      <c r="D44" s="150"/>
      <c r="E44" s="152"/>
      <c r="F44" s="152"/>
      <c r="G44" s="153"/>
      <c r="H44" s="150"/>
      <c r="I44" s="153"/>
      <c r="J44" s="150"/>
      <c r="K44" s="152"/>
      <c r="L44" s="153"/>
      <c r="M44" s="147"/>
      <c r="N44" s="146">
        <f t="shared" si="7"/>
        <v>0</v>
      </c>
      <c r="O44" s="147">
        <f>N44/Portada!$F$15</f>
        <v>0</v>
      </c>
      <c r="P44" s="22"/>
      <c r="Q44" s="22"/>
      <c r="R44" s="18"/>
      <c r="S44" s="89">
        <f t="shared" si="8"/>
        <v>0</v>
      </c>
      <c r="T44" s="18"/>
      <c r="U44" s="18"/>
      <c r="EC44" s="146">
        <f t="shared" si="9"/>
        <v>0</v>
      </c>
    </row>
    <row r="45" spans="1:133" x14ac:dyDescent="0.25">
      <c r="A45" s="33"/>
      <c r="B45" s="140" t="s">
        <v>79</v>
      </c>
      <c r="C45" s="140" t="s">
        <v>80</v>
      </c>
      <c r="D45" s="141"/>
      <c r="E45" s="143"/>
      <c r="F45" s="143"/>
      <c r="G45" s="144"/>
      <c r="H45" s="141"/>
      <c r="I45" s="144"/>
      <c r="J45" s="141"/>
      <c r="K45" s="143"/>
      <c r="L45" s="144"/>
      <c r="M45" s="147"/>
      <c r="N45" s="146">
        <f t="shared" si="7"/>
        <v>0</v>
      </c>
      <c r="O45" s="147">
        <f>N45/Portada!$F$15</f>
        <v>0</v>
      </c>
      <c r="P45" s="22"/>
      <c r="Q45" s="22"/>
      <c r="R45" s="18"/>
      <c r="S45" s="89">
        <f t="shared" si="8"/>
        <v>0</v>
      </c>
      <c r="T45" s="18"/>
      <c r="U45" s="18"/>
      <c r="EC45" s="146">
        <f t="shared" si="9"/>
        <v>0</v>
      </c>
    </row>
    <row r="46" spans="1:133" x14ac:dyDescent="0.25">
      <c r="A46" s="33"/>
      <c r="B46" s="140" t="s">
        <v>81</v>
      </c>
      <c r="C46" s="135"/>
      <c r="D46" s="179"/>
      <c r="E46" s="180"/>
      <c r="F46" s="180"/>
      <c r="G46" s="181"/>
      <c r="H46" s="179"/>
      <c r="I46" s="181"/>
      <c r="J46" s="179"/>
      <c r="K46" s="180"/>
      <c r="L46" s="181"/>
      <c r="M46" s="147"/>
      <c r="N46" s="146">
        <f t="shared" si="7"/>
        <v>0</v>
      </c>
      <c r="O46" s="147">
        <f>N46/Portada!$F$15</f>
        <v>0</v>
      </c>
      <c r="P46" s="22"/>
      <c r="Q46" s="22"/>
      <c r="R46" s="18"/>
      <c r="S46" s="89">
        <f t="shared" si="8"/>
        <v>0</v>
      </c>
      <c r="T46" s="18"/>
      <c r="U46" s="18"/>
      <c r="EC46" s="146">
        <f t="shared" si="9"/>
        <v>0</v>
      </c>
    </row>
    <row r="47" spans="1:133" x14ac:dyDescent="0.25">
      <c r="A47" s="33"/>
      <c r="B47" s="149" t="s">
        <v>82</v>
      </c>
      <c r="C47" s="135"/>
      <c r="D47" s="141"/>
      <c r="E47" s="143"/>
      <c r="F47" s="143"/>
      <c r="G47" s="144"/>
      <c r="H47" s="141"/>
      <c r="I47" s="144"/>
      <c r="J47" s="141"/>
      <c r="K47" s="143"/>
      <c r="L47" s="144"/>
      <c r="M47" s="147"/>
      <c r="N47" s="146">
        <f t="shared" si="7"/>
        <v>0</v>
      </c>
      <c r="O47" s="147">
        <f>N47/Portada!$F$15</f>
        <v>0</v>
      </c>
      <c r="P47" s="22"/>
      <c r="Q47" s="22"/>
      <c r="R47" s="18"/>
      <c r="S47" s="89">
        <f t="shared" si="8"/>
        <v>0</v>
      </c>
      <c r="T47" s="18"/>
      <c r="U47" s="18"/>
      <c r="EC47" s="146">
        <f t="shared" si="9"/>
        <v>0</v>
      </c>
    </row>
    <row r="48" spans="1:133" x14ac:dyDescent="0.25">
      <c r="A48" s="33"/>
      <c r="B48" s="140" t="s">
        <v>83</v>
      </c>
      <c r="C48" s="135"/>
      <c r="D48" s="179"/>
      <c r="E48" s="180"/>
      <c r="F48" s="180"/>
      <c r="G48" s="181"/>
      <c r="H48" s="179"/>
      <c r="I48" s="181"/>
      <c r="J48" s="179"/>
      <c r="K48" s="180"/>
      <c r="L48" s="181"/>
      <c r="M48" s="147"/>
      <c r="N48" s="146">
        <f t="shared" si="7"/>
        <v>0</v>
      </c>
      <c r="O48" s="147">
        <f>N48/Portada!$F$15</f>
        <v>0</v>
      </c>
      <c r="P48" s="22"/>
      <c r="Q48" s="22"/>
      <c r="R48" s="18"/>
      <c r="S48" s="89">
        <f t="shared" si="8"/>
        <v>0</v>
      </c>
      <c r="T48" s="18"/>
      <c r="U48" s="18"/>
      <c r="EC48" s="146">
        <f t="shared" si="9"/>
        <v>0</v>
      </c>
    </row>
    <row r="49" spans="1:133" ht="15.75" thickBot="1" x14ac:dyDescent="0.3">
      <c r="A49" s="33"/>
      <c r="B49" s="46"/>
      <c r="C49" s="128"/>
      <c r="D49" s="129"/>
      <c r="E49" s="130"/>
      <c r="F49" s="130"/>
      <c r="G49" s="129"/>
      <c r="H49" s="129"/>
      <c r="I49" s="130"/>
      <c r="J49" s="129"/>
      <c r="K49" s="130"/>
      <c r="L49" s="129"/>
      <c r="M49" s="136"/>
      <c r="N49" s="131">
        <f>SUM(N39:N48)</f>
        <v>0</v>
      </c>
      <c r="O49" s="131">
        <f>SUM(O39:O48)</f>
        <v>0</v>
      </c>
      <c r="P49" s="38">
        <f>SUM(P39:P48)</f>
        <v>0</v>
      </c>
      <c r="Q49" s="38">
        <f>SUM(Q39:Q48)</f>
        <v>0</v>
      </c>
      <c r="R49" s="18"/>
      <c r="S49" s="38">
        <f>SUM(S39:S48)</f>
        <v>0</v>
      </c>
      <c r="T49" s="18"/>
      <c r="U49" s="18"/>
      <c r="EC49" s="131">
        <f>SUM(EC39:EC48)</f>
        <v>0</v>
      </c>
    </row>
    <row r="50" spans="1:133" x14ac:dyDescent="0.25">
      <c r="A50" s="18"/>
      <c r="C50" s="66" t="s">
        <v>43</v>
      </c>
      <c r="D50" s="67" t="str">
        <f>C37</f>
        <v>CAPÍTOL 03.- Desenvolupament</v>
      </c>
      <c r="E50" s="60"/>
      <c r="F50" s="60"/>
      <c r="G50" s="41"/>
      <c r="H50" s="41"/>
      <c r="I50" s="68"/>
      <c r="J50" s="41"/>
      <c r="K50" s="68"/>
      <c r="L50" s="41"/>
      <c r="M50" s="41"/>
      <c r="N50" s="42">
        <f>(N49)</f>
        <v>0</v>
      </c>
      <c r="O50" s="42">
        <f>(O49)</f>
        <v>0</v>
      </c>
      <c r="P50" s="40"/>
      <c r="Q50" s="40"/>
      <c r="R50" s="40"/>
      <c r="S50" s="42">
        <f>S49</f>
        <v>0</v>
      </c>
      <c r="T50" s="18"/>
      <c r="U50" s="18"/>
      <c r="EC50" s="42">
        <f>(EC49)</f>
        <v>0</v>
      </c>
    </row>
    <row r="51" spans="1:133" x14ac:dyDescent="0.25">
      <c r="A51" s="18"/>
      <c r="D51" s="40"/>
      <c r="E51" s="61"/>
      <c r="F51" s="64"/>
      <c r="G51" s="49"/>
      <c r="H51" s="49"/>
      <c r="I51" s="64"/>
      <c r="J51" s="49"/>
      <c r="K51" s="64"/>
      <c r="L51" s="49"/>
      <c r="M51" s="49"/>
      <c r="N51" s="49"/>
      <c r="O51" s="40"/>
      <c r="P51" s="40"/>
      <c r="Q51" s="40"/>
      <c r="R51" s="40"/>
      <c r="S51" s="40"/>
      <c r="T51" s="18"/>
      <c r="U51" s="18"/>
      <c r="EC51" s="49"/>
    </row>
    <row r="52" spans="1:133" ht="18.75" x14ac:dyDescent="0.3">
      <c r="A52" s="18"/>
      <c r="B52" s="52"/>
      <c r="C52" s="43" t="s">
        <v>84</v>
      </c>
      <c r="D52" s="40"/>
      <c r="E52" s="61"/>
      <c r="F52" s="64"/>
      <c r="G52" s="49"/>
      <c r="H52" s="49"/>
      <c r="I52" s="64"/>
      <c r="J52" s="49"/>
      <c r="K52" s="64"/>
      <c r="L52" s="49"/>
      <c r="M52" s="49"/>
      <c r="N52" s="49"/>
      <c r="O52" s="40"/>
      <c r="P52" s="40"/>
      <c r="Q52" s="40"/>
      <c r="R52" s="40"/>
      <c r="S52" s="40"/>
      <c r="T52" s="18"/>
      <c r="U52" s="18"/>
      <c r="EC52" s="49"/>
    </row>
    <row r="53" spans="1:133" x14ac:dyDescent="0.25">
      <c r="A53" s="18"/>
      <c r="B53" s="40" t="s">
        <v>24</v>
      </c>
      <c r="C53" s="36"/>
      <c r="D53" s="40"/>
      <c r="E53" s="61"/>
      <c r="F53" s="64"/>
      <c r="G53" s="49"/>
      <c r="H53" s="49"/>
      <c r="I53" s="64"/>
      <c r="J53" s="49"/>
      <c r="K53" s="64"/>
      <c r="L53" s="49"/>
      <c r="M53" s="49"/>
      <c r="N53" s="49"/>
      <c r="O53" s="40"/>
      <c r="P53" s="40"/>
      <c r="Q53" s="40"/>
      <c r="R53" s="40"/>
      <c r="S53" s="40"/>
      <c r="T53" s="18"/>
      <c r="U53" s="18"/>
      <c r="EC53" s="49"/>
    </row>
    <row r="54" spans="1:133" x14ac:dyDescent="0.25">
      <c r="A54" s="18"/>
      <c r="B54" s="39" t="s">
        <v>85</v>
      </c>
      <c r="C54" s="33" t="s">
        <v>86</v>
      </c>
      <c r="D54" s="40"/>
      <c r="E54" s="61"/>
      <c r="F54" s="64"/>
      <c r="G54" s="49"/>
      <c r="H54" s="49"/>
      <c r="I54" s="64"/>
      <c r="J54" s="49"/>
      <c r="K54" s="64"/>
      <c r="L54" s="49"/>
      <c r="M54" s="49"/>
      <c r="N54" s="49"/>
      <c r="O54" s="40"/>
      <c r="P54" s="40"/>
      <c r="Q54" s="40"/>
      <c r="R54" s="40"/>
      <c r="S54" s="40"/>
      <c r="T54" s="18"/>
      <c r="U54" s="18"/>
      <c r="EC54" s="49"/>
    </row>
    <row r="55" spans="1:133" x14ac:dyDescent="0.25">
      <c r="A55" s="33"/>
      <c r="B55" s="155" t="s">
        <v>87</v>
      </c>
      <c r="C55" s="156" t="s">
        <v>60</v>
      </c>
      <c r="D55" s="157"/>
      <c r="E55" s="158"/>
      <c r="F55" s="159"/>
      <c r="G55" s="160"/>
      <c r="H55" s="157"/>
      <c r="I55" s="159"/>
      <c r="J55" s="157"/>
      <c r="K55" s="159"/>
      <c r="L55" s="160"/>
      <c r="M55" s="163"/>
      <c r="N55" s="162">
        <f t="shared" ref="N55:N59" si="10">(IF(G55=0,1,G55)*IF(I55=0,1,I55)*L55 )+M55*IF(G55=0,1,G55)*IF(I55=0,1,I55)</f>
        <v>0</v>
      </c>
      <c r="O55" s="163">
        <f>N55/Portada!$F$15</f>
        <v>0</v>
      </c>
      <c r="P55" s="22"/>
      <c r="Q55" s="22"/>
      <c r="R55" s="18"/>
      <c r="S55" s="89">
        <f t="shared" ref="S55:S59" si="11">M55*IF(G55=0,1,G55)*IF(I55=0,1,I55)</f>
        <v>0</v>
      </c>
      <c r="T55" s="18"/>
      <c r="U55" s="18"/>
      <c r="EC55" s="162">
        <f>(IF(G55=0,1,G55)*IF(I55=0,1,I55)*L55 )+M55*IF(G55=0,1,G55)*IF(I55=0,1,I55)</f>
        <v>0</v>
      </c>
    </row>
    <row r="56" spans="1:133" x14ac:dyDescent="0.25">
      <c r="B56" s="148" t="s">
        <v>88</v>
      </c>
      <c r="C56" s="176" t="s">
        <v>89</v>
      </c>
      <c r="D56" s="150"/>
      <c r="E56" s="151"/>
      <c r="F56" s="152"/>
      <c r="G56" s="153"/>
      <c r="H56" s="150"/>
      <c r="I56" s="152"/>
      <c r="J56" s="150"/>
      <c r="K56" s="152"/>
      <c r="L56" s="153"/>
      <c r="M56" s="147"/>
      <c r="N56" s="146">
        <f t="shared" si="10"/>
        <v>0</v>
      </c>
      <c r="O56" s="147">
        <f>N56/Portada!$F$15</f>
        <v>0</v>
      </c>
      <c r="P56" s="22"/>
      <c r="Q56" s="22"/>
      <c r="R56" s="18"/>
      <c r="S56" s="89">
        <f t="shared" si="11"/>
        <v>0</v>
      </c>
      <c r="T56" s="18"/>
      <c r="U56" s="18"/>
      <c r="EC56" s="146">
        <f t="shared" ref="EC56:EC59" si="12">(IF(G56=0,1,G56)*IF(I56=0,1,I56)*L56 )+M56*IF(G56=0,1,G56)*IF(I56=0,1,I56)</f>
        <v>0</v>
      </c>
    </row>
    <row r="57" spans="1:133" x14ac:dyDescent="0.25">
      <c r="A57" s="33"/>
      <c r="B57" s="148" t="s">
        <v>90</v>
      </c>
      <c r="C57" s="135"/>
      <c r="D57" s="141"/>
      <c r="E57" s="142"/>
      <c r="F57" s="143"/>
      <c r="G57" s="144"/>
      <c r="H57" s="141"/>
      <c r="I57" s="143"/>
      <c r="J57" s="141"/>
      <c r="K57" s="143"/>
      <c r="L57" s="144"/>
      <c r="M57" s="147"/>
      <c r="N57" s="146">
        <f t="shared" si="10"/>
        <v>0</v>
      </c>
      <c r="O57" s="147">
        <f>N57/Portada!$F$15</f>
        <v>0</v>
      </c>
      <c r="P57" s="22"/>
      <c r="Q57" s="22"/>
      <c r="R57" s="18"/>
      <c r="S57" s="89">
        <f t="shared" si="11"/>
        <v>0</v>
      </c>
      <c r="T57" s="18"/>
      <c r="U57" s="18"/>
      <c r="EC57" s="146">
        <f t="shared" si="12"/>
        <v>0</v>
      </c>
    </row>
    <row r="58" spans="1:133" x14ac:dyDescent="0.25">
      <c r="A58" s="33"/>
      <c r="B58" s="139" t="s">
        <v>91</v>
      </c>
      <c r="C58" s="135"/>
      <c r="D58" s="179"/>
      <c r="E58" s="255"/>
      <c r="F58" s="180"/>
      <c r="G58" s="181"/>
      <c r="H58" s="179"/>
      <c r="I58" s="180"/>
      <c r="J58" s="179"/>
      <c r="K58" s="180"/>
      <c r="L58" s="181"/>
      <c r="M58" s="147"/>
      <c r="N58" s="146">
        <f t="shared" si="10"/>
        <v>0</v>
      </c>
      <c r="O58" s="147">
        <f>N58/Portada!$F$15</f>
        <v>0</v>
      </c>
      <c r="P58" s="22"/>
      <c r="Q58" s="22"/>
      <c r="R58" s="18"/>
      <c r="S58" s="89">
        <f t="shared" si="11"/>
        <v>0</v>
      </c>
      <c r="T58" s="18"/>
      <c r="U58" s="18"/>
      <c r="EC58" s="146">
        <f t="shared" si="12"/>
        <v>0</v>
      </c>
    </row>
    <row r="59" spans="1:133" x14ac:dyDescent="0.25">
      <c r="A59" s="33"/>
      <c r="B59" s="148" t="s">
        <v>92</v>
      </c>
      <c r="C59" s="135"/>
      <c r="D59" s="141"/>
      <c r="E59" s="142"/>
      <c r="F59" s="143"/>
      <c r="G59" s="144"/>
      <c r="H59" s="141"/>
      <c r="I59" s="143"/>
      <c r="J59" s="141"/>
      <c r="K59" s="141"/>
      <c r="L59" s="144"/>
      <c r="M59" s="147"/>
      <c r="N59" s="146">
        <f t="shared" si="10"/>
        <v>0</v>
      </c>
      <c r="O59" s="147">
        <f>N59/Portada!$F$15</f>
        <v>0</v>
      </c>
      <c r="P59" s="22"/>
      <c r="Q59" s="22"/>
      <c r="R59" s="18"/>
      <c r="S59" s="89">
        <f t="shared" si="11"/>
        <v>0</v>
      </c>
      <c r="T59" s="18"/>
      <c r="U59" s="18"/>
      <c r="EC59" s="146">
        <f t="shared" si="12"/>
        <v>0</v>
      </c>
    </row>
    <row r="60" spans="1:133" ht="15.75" thickBot="1" x14ac:dyDescent="0.3">
      <c r="A60" s="33"/>
      <c r="B60" s="46"/>
      <c r="C60" s="128" t="str">
        <f>"TOTAL " &amp;" " &amp; B54 &amp; " " &amp; (C54)</f>
        <v>TOTAL  04.01. Video</v>
      </c>
      <c r="D60" s="129"/>
      <c r="E60" s="130"/>
      <c r="F60" s="130"/>
      <c r="G60" s="129"/>
      <c r="H60" s="129"/>
      <c r="I60" s="130"/>
      <c r="J60" s="129"/>
      <c r="K60" s="130"/>
      <c r="L60" s="129"/>
      <c r="M60" s="136"/>
      <c r="N60" s="131">
        <f>SUM(N55:N59)</f>
        <v>0</v>
      </c>
      <c r="O60" s="131">
        <f>SUM(O55:O59)</f>
        <v>0</v>
      </c>
      <c r="P60" s="38">
        <f>SUM(P55:P59)</f>
        <v>0</v>
      </c>
      <c r="Q60" s="38">
        <f>SUM(Q55:Q59)</f>
        <v>0</v>
      </c>
      <c r="R60" s="18"/>
      <c r="S60" s="38">
        <f>SUM(S55:S59)</f>
        <v>0</v>
      </c>
      <c r="T60" s="18"/>
      <c r="U60" s="18"/>
      <c r="EC60" s="131">
        <f>SUM(EC55:EC59)</f>
        <v>0</v>
      </c>
    </row>
    <row r="61" spans="1:133" x14ac:dyDescent="0.25">
      <c r="A61" s="18"/>
      <c r="B61" s="40" t="s">
        <v>24</v>
      </c>
      <c r="C61" s="48"/>
      <c r="D61" s="40"/>
      <c r="E61" s="61"/>
      <c r="F61" s="64"/>
      <c r="G61" s="49"/>
      <c r="H61" s="49"/>
      <c r="I61" s="64"/>
      <c r="J61" s="49"/>
      <c r="K61" s="64"/>
      <c r="L61" s="49"/>
      <c r="M61" s="49"/>
      <c r="N61" s="49"/>
      <c r="O61" s="40"/>
      <c r="P61" s="40"/>
      <c r="Q61" s="40"/>
      <c r="R61" s="40"/>
      <c r="S61" s="40"/>
      <c r="T61" s="18"/>
      <c r="U61" s="18"/>
      <c r="EC61" s="49"/>
    </row>
    <row r="62" spans="1:133" x14ac:dyDescent="0.25">
      <c r="A62" s="18"/>
      <c r="B62" s="39" t="s">
        <v>93</v>
      </c>
      <c r="C62" s="33" t="s">
        <v>94</v>
      </c>
      <c r="D62" s="36"/>
      <c r="E62" s="61"/>
      <c r="F62" s="61"/>
      <c r="G62" s="40"/>
      <c r="H62" s="40"/>
      <c r="I62" s="61"/>
      <c r="J62" s="40"/>
      <c r="K62" s="61"/>
      <c r="L62" s="40"/>
      <c r="M62" s="40"/>
      <c r="N62" s="40"/>
      <c r="O62" s="40"/>
      <c r="P62" s="40"/>
      <c r="Q62" s="40"/>
      <c r="R62" s="40"/>
      <c r="S62" s="40"/>
      <c r="T62" s="18"/>
      <c r="U62" s="18"/>
      <c r="EC62" s="40"/>
    </row>
    <row r="63" spans="1:133" x14ac:dyDescent="0.25">
      <c r="A63" s="33"/>
      <c r="B63" s="155" t="s">
        <v>95</v>
      </c>
      <c r="C63" s="156" t="s">
        <v>96</v>
      </c>
      <c r="D63" s="157"/>
      <c r="E63" s="158"/>
      <c r="F63" s="159"/>
      <c r="G63" s="160"/>
      <c r="H63" s="157"/>
      <c r="I63" s="159"/>
      <c r="J63" s="157"/>
      <c r="K63" s="159"/>
      <c r="L63" s="160"/>
      <c r="M63" s="163"/>
      <c r="N63" s="162">
        <f t="shared" ref="N63:N70" si="13">(IF(G63=0,1,G63)*IF(I63=0,1,I63)*L63 )+M63*IF(G63=0,1,G63)*IF(I63=0,1,I63)</f>
        <v>0</v>
      </c>
      <c r="O63" s="163">
        <f>N63/Portada!$F$15</f>
        <v>0</v>
      </c>
      <c r="P63" s="22"/>
      <c r="Q63" s="22"/>
      <c r="R63" s="18"/>
      <c r="S63" s="89">
        <f t="shared" ref="S63:S70" si="14">M63*IF(G63=0,1,G63)*IF(I63=0,1,I63)</f>
        <v>0</v>
      </c>
      <c r="T63" s="18"/>
      <c r="U63" s="18"/>
      <c r="EC63" s="162">
        <f>(IF(G63=0,1,G63)*IF(I63=0,1,I63)*L63 )+M63*IF(G63=0,1,G63)*IF(I63=0,1,I63)</f>
        <v>0</v>
      </c>
    </row>
    <row r="64" spans="1:133" x14ac:dyDescent="0.25">
      <c r="B64" s="175" t="s">
        <v>97</v>
      </c>
      <c r="C64" s="176" t="s">
        <v>98</v>
      </c>
      <c r="D64" s="150"/>
      <c r="E64" s="151"/>
      <c r="F64" s="152"/>
      <c r="G64" s="153"/>
      <c r="H64" s="150"/>
      <c r="I64" s="152"/>
      <c r="J64" s="150"/>
      <c r="K64" s="152"/>
      <c r="L64" s="153"/>
      <c r="M64" s="147"/>
      <c r="N64" s="146">
        <f t="shared" si="13"/>
        <v>0</v>
      </c>
      <c r="O64" s="147">
        <f>N64/Portada!$F$15</f>
        <v>0</v>
      </c>
      <c r="P64" s="22"/>
      <c r="Q64" s="22"/>
      <c r="R64" s="18"/>
      <c r="S64" s="89">
        <f t="shared" si="14"/>
        <v>0</v>
      </c>
      <c r="T64" s="18"/>
      <c r="U64" s="18"/>
      <c r="EC64" s="146">
        <f t="shared" ref="EC64:EC70" si="15">(IF(G64=0,1,G64)*IF(I64=0,1,I64)*L64 )+M64*IF(G64=0,1,G64)*IF(I64=0,1,I64)</f>
        <v>0</v>
      </c>
    </row>
    <row r="65" spans="1:133" x14ac:dyDescent="0.25">
      <c r="B65" s="175" t="s">
        <v>99</v>
      </c>
      <c r="C65" s="140" t="s">
        <v>100</v>
      </c>
      <c r="D65" s="141"/>
      <c r="E65" s="142"/>
      <c r="F65" s="143"/>
      <c r="G65" s="144"/>
      <c r="H65" s="141"/>
      <c r="I65" s="143"/>
      <c r="J65" s="141"/>
      <c r="K65" s="143"/>
      <c r="L65" s="144"/>
      <c r="M65" s="147"/>
      <c r="N65" s="146"/>
      <c r="O65" s="147"/>
      <c r="P65" s="22"/>
      <c r="Q65" s="22"/>
      <c r="R65" s="18"/>
      <c r="S65" s="89"/>
      <c r="T65" s="18"/>
      <c r="U65" s="18"/>
      <c r="EC65" s="146"/>
    </row>
    <row r="66" spans="1:133" x14ac:dyDescent="0.25">
      <c r="B66" s="175" t="s">
        <v>101</v>
      </c>
      <c r="C66" s="176" t="s">
        <v>102</v>
      </c>
      <c r="D66" s="150"/>
      <c r="E66" s="151"/>
      <c r="F66" s="152"/>
      <c r="G66" s="153"/>
      <c r="H66" s="150"/>
      <c r="I66" s="152"/>
      <c r="J66" s="150"/>
      <c r="K66" s="152"/>
      <c r="L66" s="153"/>
      <c r="M66" s="147"/>
      <c r="N66" s="146"/>
      <c r="O66" s="147"/>
      <c r="P66" s="22"/>
      <c r="Q66" s="22"/>
      <c r="R66" s="18"/>
      <c r="S66" s="89"/>
      <c r="T66" s="18"/>
      <c r="U66" s="18"/>
      <c r="EC66" s="146"/>
    </row>
    <row r="67" spans="1:133" x14ac:dyDescent="0.25">
      <c r="B67" s="175" t="s">
        <v>103</v>
      </c>
      <c r="C67" s="140" t="s">
        <v>104</v>
      </c>
      <c r="D67" s="141"/>
      <c r="E67" s="142"/>
      <c r="F67" s="143"/>
      <c r="G67" s="144"/>
      <c r="H67" s="141"/>
      <c r="I67" s="143"/>
      <c r="J67" s="141"/>
      <c r="K67" s="143"/>
      <c r="L67" s="144"/>
      <c r="M67" s="147"/>
      <c r="N67" s="146"/>
      <c r="O67" s="147"/>
      <c r="P67" s="22"/>
      <c r="Q67" s="22"/>
      <c r="R67" s="18"/>
      <c r="S67" s="89"/>
      <c r="T67" s="18"/>
      <c r="U67" s="18"/>
      <c r="EC67" s="146"/>
    </row>
    <row r="68" spans="1:133" x14ac:dyDescent="0.25">
      <c r="A68" s="33"/>
      <c r="B68" s="139" t="s">
        <v>105</v>
      </c>
      <c r="C68" s="135"/>
      <c r="D68" s="179"/>
      <c r="E68" s="255"/>
      <c r="F68" s="180"/>
      <c r="G68" s="181"/>
      <c r="H68" s="179"/>
      <c r="I68" s="180"/>
      <c r="J68" s="179"/>
      <c r="K68" s="180"/>
      <c r="L68" s="181"/>
      <c r="M68" s="147"/>
      <c r="N68" s="146">
        <f t="shared" si="13"/>
        <v>0</v>
      </c>
      <c r="O68" s="147">
        <f>N68/Portada!$F$15</f>
        <v>0</v>
      </c>
      <c r="P68" s="22"/>
      <c r="Q68" s="22"/>
      <c r="R68" s="18"/>
      <c r="S68" s="89">
        <f t="shared" si="14"/>
        <v>0</v>
      </c>
      <c r="T68" s="18"/>
      <c r="U68" s="18"/>
      <c r="EC68" s="146">
        <f t="shared" si="15"/>
        <v>0</v>
      </c>
    </row>
    <row r="69" spans="1:133" x14ac:dyDescent="0.25">
      <c r="A69" s="33"/>
      <c r="B69" s="175" t="s">
        <v>106</v>
      </c>
      <c r="C69" s="135"/>
      <c r="D69" s="141"/>
      <c r="E69" s="142"/>
      <c r="F69" s="143"/>
      <c r="G69" s="144"/>
      <c r="H69" s="141"/>
      <c r="I69" s="143"/>
      <c r="J69" s="141"/>
      <c r="K69" s="143"/>
      <c r="L69" s="144"/>
      <c r="M69" s="147"/>
      <c r="N69" s="146">
        <f t="shared" si="13"/>
        <v>0</v>
      </c>
      <c r="O69" s="147">
        <f>N69/Portada!$F$15</f>
        <v>0</v>
      </c>
      <c r="P69" s="22"/>
      <c r="Q69" s="22"/>
      <c r="R69" s="18"/>
      <c r="S69" s="89">
        <f t="shared" si="14"/>
        <v>0</v>
      </c>
      <c r="T69" s="18"/>
      <c r="U69" s="18"/>
      <c r="EC69" s="146">
        <f t="shared" si="15"/>
        <v>0</v>
      </c>
    </row>
    <row r="70" spans="1:133" x14ac:dyDescent="0.25">
      <c r="A70" s="33"/>
      <c r="B70" s="139" t="s">
        <v>107</v>
      </c>
      <c r="C70" s="135"/>
      <c r="D70" s="179"/>
      <c r="E70" s="255"/>
      <c r="F70" s="180"/>
      <c r="G70" s="181"/>
      <c r="H70" s="179"/>
      <c r="I70" s="180"/>
      <c r="J70" s="179"/>
      <c r="K70" s="180"/>
      <c r="L70" s="181"/>
      <c r="M70" s="147"/>
      <c r="N70" s="146">
        <f t="shared" si="13"/>
        <v>0</v>
      </c>
      <c r="O70" s="147">
        <f>N70/Portada!$F$15</f>
        <v>0</v>
      </c>
      <c r="P70" s="22"/>
      <c r="Q70" s="22"/>
      <c r="R70" s="18"/>
      <c r="S70" s="89">
        <f t="shared" si="14"/>
        <v>0</v>
      </c>
      <c r="T70" s="18"/>
      <c r="U70" s="18"/>
      <c r="EC70" s="146">
        <f t="shared" si="15"/>
        <v>0</v>
      </c>
    </row>
    <row r="71" spans="1:133" ht="15.75" thickBot="1" x14ac:dyDescent="0.3">
      <c r="A71" s="33"/>
      <c r="B71" s="46"/>
      <c r="C71" s="128" t="str">
        <f>"TOTAL " &amp;" " &amp; B62 &amp; " " &amp; (C62)</f>
        <v>TOTAL  04.02. Àudio</v>
      </c>
      <c r="D71" s="129"/>
      <c r="E71" s="130"/>
      <c r="F71" s="130"/>
      <c r="G71" s="129"/>
      <c r="H71" s="129"/>
      <c r="I71" s="130"/>
      <c r="J71" s="129"/>
      <c r="K71" s="130"/>
      <c r="L71" s="129"/>
      <c r="M71" s="136"/>
      <c r="N71" s="131">
        <f>SUM(N63:N70)</f>
        <v>0</v>
      </c>
      <c r="O71" s="131">
        <f>SUM(O63:O70)</f>
        <v>0</v>
      </c>
      <c r="P71" s="38">
        <f>SUM(P63:P70)</f>
        <v>0</v>
      </c>
      <c r="Q71" s="38">
        <f>SUM(Q63:Q70)</f>
        <v>0</v>
      </c>
      <c r="R71" s="18"/>
      <c r="S71" s="38">
        <f>SUM(S63:S70)</f>
        <v>0</v>
      </c>
      <c r="T71" s="18"/>
      <c r="U71" s="18"/>
      <c r="EC71" s="131">
        <f>SUM(EC63:EC70)</f>
        <v>0</v>
      </c>
    </row>
    <row r="72" spans="1:133" x14ac:dyDescent="0.25">
      <c r="A72" s="33"/>
      <c r="B72" s="40" t="s">
        <v>24</v>
      </c>
      <c r="C72" s="35"/>
      <c r="D72" s="18"/>
      <c r="E72" s="30"/>
      <c r="F72" s="30"/>
      <c r="G72" s="18"/>
      <c r="H72" s="18"/>
      <c r="I72" s="30"/>
      <c r="J72" s="18"/>
      <c r="K72" s="30"/>
      <c r="L72" s="18"/>
      <c r="M72" s="21"/>
      <c r="N72" s="241"/>
      <c r="O72" s="241"/>
      <c r="P72" s="240"/>
      <c r="Q72" s="240"/>
      <c r="R72" s="18"/>
      <c r="S72" s="253"/>
      <c r="T72" s="18"/>
      <c r="U72" s="18"/>
      <c r="EC72" s="241"/>
    </row>
    <row r="73" spans="1:133" x14ac:dyDescent="0.25">
      <c r="A73" s="33"/>
      <c r="B73" s="39" t="s">
        <v>108</v>
      </c>
      <c r="C73" s="33" t="s">
        <v>109</v>
      </c>
      <c r="D73" s="36"/>
      <c r="E73" s="61"/>
      <c r="F73" s="61"/>
      <c r="G73" s="40"/>
      <c r="H73" s="40"/>
      <c r="I73" s="61"/>
      <c r="J73" s="40"/>
      <c r="K73" s="61"/>
      <c r="L73" s="40"/>
      <c r="M73" s="40"/>
      <c r="N73" s="40"/>
      <c r="O73" s="40"/>
      <c r="P73" s="240"/>
      <c r="Q73" s="240"/>
      <c r="R73" s="18"/>
      <c r="S73" s="253"/>
      <c r="T73" s="18"/>
      <c r="U73" s="18"/>
      <c r="EC73" s="241"/>
    </row>
    <row r="74" spans="1:133" x14ac:dyDescent="0.25">
      <c r="A74" s="33"/>
      <c r="B74" s="155" t="s">
        <v>110</v>
      </c>
      <c r="C74" s="156" t="s">
        <v>111</v>
      </c>
      <c r="D74" s="157"/>
      <c r="E74" s="158"/>
      <c r="F74" s="159"/>
      <c r="G74" s="160"/>
      <c r="H74" s="157"/>
      <c r="I74" s="159"/>
      <c r="J74" s="157"/>
      <c r="K74" s="159"/>
      <c r="L74" s="160"/>
      <c r="M74" s="163"/>
      <c r="N74" s="162">
        <f t="shared" ref="N74:N80" si="16">(IF(G74=0,1,G74)*IF(I74=0,1,I74)*L74 )+M74*IF(G74=0,1,G74)*IF(I74=0,1,I74)</f>
        <v>0</v>
      </c>
      <c r="O74" s="163">
        <f>N74/Portada!$F$15</f>
        <v>0</v>
      </c>
      <c r="P74" s="240"/>
      <c r="Q74" s="240"/>
      <c r="R74" s="18"/>
      <c r="S74" s="89">
        <f t="shared" ref="S74:S80" si="17">M74*IF(G74=0,1,G74)*IF(I74=0,1,I74)</f>
        <v>0</v>
      </c>
      <c r="T74" s="18"/>
      <c r="U74" s="18"/>
      <c r="EC74" s="162">
        <f t="shared" ref="EC74:EC80" si="18">(IF(G74=0,1,G74)*IF(I74=0,1,I74)*L74 )+M74*IF(G74=0,1,G74)*IF(I74=0,1,I74)</f>
        <v>0</v>
      </c>
    </row>
    <row r="75" spans="1:133" x14ac:dyDescent="0.25">
      <c r="A75" s="33"/>
      <c r="B75" s="175" t="s">
        <v>112</v>
      </c>
      <c r="C75" s="176" t="s">
        <v>113</v>
      </c>
      <c r="D75" s="150"/>
      <c r="E75" s="151"/>
      <c r="F75" s="152"/>
      <c r="G75" s="153"/>
      <c r="H75" s="150"/>
      <c r="I75" s="152"/>
      <c r="J75" s="150"/>
      <c r="K75" s="152"/>
      <c r="L75" s="153"/>
      <c r="M75" s="147"/>
      <c r="N75" s="146">
        <f t="shared" si="16"/>
        <v>0</v>
      </c>
      <c r="O75" s="147">
        <f>N75/Portada!$F$15</f>
        <v>0</v>
      </c>
      <c r="P75" s="240"/>
      <c r="Q75" s="240"/>
      <c r="R75" s="18"/>
      <c r="S75" s="89">
        <f t="shared" si="17"/>
        <v>0</v>
      </c>
      <c r="T75" s="18"/>
      <c r="U75" s="18"/>
      <c r="EC75" s="146">
        <f t="shared" si="18"/>
        <v>0</v>
      </c>
    </row>
    <row r="76" spans="1:133" x14ac:dyDescent="0.25">
      <c r="A76" s="33"/>
      <c r="B76" s="139" t="s">
        <v>114</v>
      </c>
      <c r="C76" s="140" t="s">
        <v>113</v>
      </c>
      <c r="D76" s="141"/>
      <c r="E76" s="142"/>
      <c r="F76" s="143"/>
      <c r="G76" s="144"/>
      <c r="H76" s="141"/>
      <c r="I76" s="143"/>
      <c r="J76" s="141"/>
      <c r="K76" s="143"/>
      <c r="L76" s="144"/>
      <c r="M76" s="147"/>
      <c r="N76" s="146">
        <f t="shared" si="16"/>
        <v>0</v>
      </c>
      <c r="O76" s="147">
        <f>N76/Portada!$F$15</f>
        <v>0</v>
      </c>
      <c r="P76" s="240"/>
      <c r="Q76" s="240"/>
      <c r="R76" s="18"/>
      <c r="S76" s="89"/>
      <c r="T76" s="18"/>
      <c r="U76" s="18"/>
      <c r="EC76" s="146">
        <f t="shared" si="18"/>
        <v>0</v>
      </c>
    </row>
    <row r="77" spans="1:133" x14ac:dyDescent="0.25">
      <c r="A77" s="33"/>
      <c r="B77" s="175" t="s">
        <v>115</v>
      </c>
      <c r="C77" s="176" t="s">
        <v>113</v>
      </c>
      <c r="D77" s="150"/>
      <c r="E77" s="151"/>
      <c r="F77" s="152"/>
      <c r="G77" s="153"/>
      <c r="H77" s="150"/>
      <c r="I77" s="152"/>
      <c r="J77" s="150"/>
      <c r="K77" s="152"/>
      <c r="L77" s="153"/>
      <c r="M77" s="147"/>
      <c r="N77" s="146">
        <f t="shared" si="16"/>
        <v>0</v>
      </c>
      <c r="O77" s="147">
        <f>N77/Portada!$F$15</f>
        <v>0</v>
      </c>
      <c r="P77" s="240"/>
      <c r="Q77" s="240"/>
      <c r="R77" s="18"/>
      <c r="S77" s="89"/>
      <c r="T77" s="18"/>
      <c r="U77" s="18"/>
      <c r="EC77" s="146">
        <f t="shared" si="18"/>
        <v>0</v>
      </c>
    </row>
    <row r="78" spans="1:133" x14ac:dyDescent="0.25">
      <c r="A78" s="33"/>
      <c r="B78" s="139" t="s">
        <v>116</v>
      </c>
      <c r="C78" s="140" t="s">
        <v>117</v>
      </c>
      <c r="D78" s="141"/>
      <c r="E78" s="142"/>
      <c r="F78" s="143"/>
      <c r="G78" s="144"/>
      <c r="H78" s="141"/>
      <c r="I78" s="143"/>
      <c r="J78" s="141"/>
      <c r="K78" s="143"/>
      <c r="L78" s="144"/>
      <c r="M78" s="147"/>
      <c r="N78" s="146">
        <f t="shared" si="16"/>
        <v>0</v>
      </c>
      <c r="O78" s="147">
        <f>N78/Portada!$F$15</f>
        <v>0</v>
      </c>
      <c r="P78" s="240"/>
      <c r="Q78" s="240"/>
      <c r="R78" s="18"/>
      <c r="S78" s="89"/>
      <c r="T78" s="18"/>
      <c r="U78" s="18"/>
      <c r="EC78" s="146">
        <f t="shared" si="18"/>
        <v>0</v>
      </c>
    </row>
    <row r="79" spans="1:133" x14ac:dyDescent="0.25">
      <c r="A79" s="33"/>
      <c r="B79" s="175" t="s">
        <v>118</v>
      </c>
      <c r="C79" s="135"/>
      <c r="D79" s="150"/>
      <c r="E79" s="151"/>
      <c r="F79" s="152"/>
      <c r="G79" s="153"/>
      <c r="H79" s="150"/>
      <c r="I79" s="152"/>
      <c r="J79" s="150"/>
      <c r="K79" s="152"/>
      <c r="L79" s="153"/>
      <c r="M79" s="147"/>
      <c r="N79" s="146">
        <f t="shared" si="16"/>
        <v>0</v>
      </c>
      <c r="O79" s="147">
        <f>N79/Portada!$F$15</f>
        <v>0</v>
      </c>
      <c r="P79" s="240"/>
      <c r="Q79" s="240"/>
      <c r="R79" s="18"/>
      <c r="S79" s="89">
        <f t="shared" si="17"/>
        <v>0</v>
      </c>
      <c r="T79" s="18"/>
      <c r="U79" s="18"/>
      <c r="EC79" s="146">
        <f t="shared" si="18"/>
        <v>0</v>
      </c>
    </row>
    <row r="80" spans="1:133" x14ac:dyDescent="0.25">
      <c r="A80" s="33"/>
      <c r="B80" s="139" t="s">
        <v>119</v>
      </c>
      <c r="C80" s="135"/>
      <c r="D80" s="141"/>
      <c r="E80" s="142"/>
      <c r="F80" s="143"/>
      <c r="G80" s="144"/>
      <c r="H80" s="141"/>
      <c r="I80" s="143"/>
      <c r="J80" s="141"/>
      <c r="K80" s="143"/>
      <c r="L80" s="144"/>
      <c r="M80" s="147"/>
      <c r="N80" s="146">
        <f t="shared" si="16"/>
        <v>0</v>
      </c>
      <c r="O80" s="147">
        <f>N80/Portada!$F$15</f>
        <v>0</v>
      </c>
      <c r="P80" s="240"/>
      <c r="Q80" s="240"/>
      <c r="R80" s="18"/>
      <c r="S80" s="89">
        <f t="shared" si="17"/>
        <v>0</v>
      </c>
      <c r="T80" s="18"/>
      <c r="U80" s="18"/>
      <c r="EC80" s="146">
        <f t="shared" si="18"/>
        <v>0</v>
      </c>
    </row>
    <row r="81" spans="1:133" ht="15.75" thickBot="1" x14ac:dyDescent="0.3">
      <c r="A81" s="33"/>
      <c r="B81" s="46"/>
      <c r="C81" s="128" t="str">
        <f>"TOTAL " &amp;" " &amp; B72 &amp; " " &amp; (C72)</f>
        <v xml:space="preserve">TOTAL  Núm. Compte </v>
      </c>
      <c r="D81" s="129"/>
      <c r="E81" s="130"/>
      <c r="F81" s="130"/>
      <c r="G81" s="129"/>
      <c r="H81" s="129"/>
      <c r="I81" s="130"/>
      <c r="J81" s="129"/>
      <c r="K81" s="130"/>
      <c r="L81" s="129"/>
      <c r="M81" s="136"/>
      <c r="N81" s="131">
        <f>SUM(N74:N80)</f>
        <v>0</v>
      </c>
      <c r="O81" s="131">
        <f>SUM(O74:O80)</f>
        <v>0</v>
      </c>
      <c r="P81" s="240"/>
      <c r="Q81" s="240"/>
      <c r="R81" s="18"/>
      <c r="S81" s="38">
        <f>SUM(S74:S80)</f>
        <v>0</v>
      </c>
      <c r="T81" s="18"/>
      <c r="U81" s="18"/>
      <c r="EC81" s="240"/>
    </row>
    <row r="82" spans="1:133" x14ac:dyDescent="0.25">
      <c r="A82" s="33"/>
      <c r="B82" s="47"/>
      <c r="C82" s="66" t="s">
        <v>43</v>
      </c>
      <c r="D82" s="67" t="str">
        <f>C52</f>
        <v>CAPÍTOL 04.-Video, Àudio i Doblatge</v>
      </c>
      <c r="E82" s="60"/>
      <c r="F82" s="60"/>
      <c r="G82" s="41"/>
      <c r="H82" s="41"/>
      <c r="I82" s="68"/>
      <c r="J82" s="41"/>
      <c r="K82" s="68"/>
      <c r="L82" s="41"/>
      <c r="M82" s="41"/>
      <c r="N82" s="42">
        <f>(N60+N71+N81)</f>
        <v>0</v>
      </c>
      <c r="O82" s="42">
        <f>(O60+O71+O81)</f>
        <v>0</v>
      </c>
      <c r="P82" s="42" t="e">
        <f>(P60+P71+#REF!+#REF!+#REF!+#REF!)</f>
        <v>#REF!</v>
      </c>
      <c r="Q82" s="42" t="e">
        <f>(Q60+Q71+#REF!+#REF!+#REF!+#REF!)</f>
        <v>#REF!</v>
      </c>
      <c r="R82" s="40"/>
      <c r="S82" s="42">
        <f>S81</f>
        <v>0</v>
      </c>
      <c r="T82" s="18"/>
      <c r="U82" s="18"/>
      <c r="EC82" s="42">
        <f>(EC60+EC71+E81)</f>
        <v>0</v>
      </c>
    </row>
    <row r="83" spans="1:133" x14ac:dyDescent="0.25">
      <c r="A83" s="18"/>
      <c r="E83" s="61"/>
      <c r="F83" s="61"/>
      <c r="G83" s="40"/>
      <c r="H83" s="40"/>
      <c r="I83" s="61"/>
      <c r="J83" s="40"/>
      <c r="K83" s="61"/>
      <c r="L83" s="40"/>
      <c r="M83" s="40"/>
      <c r="N83" s="40"/>
      <c r="O83" s="40"/>
      <c r="P83" s="40"/>
      <c r="Q83" s="40"/>
      <c r="R83" s="40"/>
      <c r="S83" s="40"/>
      <c r="T83" s="18"/>
      <c r="U83" s="18"/>
      <c r="EC83" s="40"/>
    </row>
    <row r="84" spans="1:133" ht="18.75" x14ac:dyDescent="0.3">
      <c r="A84" s="18"/>
      <c r="B84" s="52"/>
      <c r="C84" s="43" t="s">
        <v>120</v>
      </c>
      <c r="D84" s="36"/>
      <c r="E84" s="61"/>
      <c r="F84" s="61"/>
      <c r="G84" s="40"/>
      <c r="H84" s="40"/>
      <c r="I84" s="61"/>
      <c r="J84" s="40"/>
      <c r="K84" s="61"/>
      <c r="L84" s="40"/>
      <c r="M84" s="40"/>
      <c r="N84" s="40"/>
      <c r="O84" s="40"/>
      <c r="P84" s="40"/>
      <c r="Q84" s="40"/>
      <c r="R84" s="40"/>
      <c r="S84" s="40"/>
      <c r="T84" s="18"/>
      <c r="U84" s="18"/>
      <c r="EC84" s="40"/>
    </row>
    <row r="85" spans="1:133" x14ac:dyDescent="0.25">
      <c r="A85" s="18"/>
      <c r="B85" s="40" t="s">
        <v>24</v>
      </c>
      <c r="C85" s="36"/>
      <c r="D85" s="40"/>
      <c r="E85" s="63"/>
      <c r="F85" s="63"/>
      <c r="G85" s="45"/>
      <c r="H85" s="45"/>
      <c r="I85" s="63"/>
      <c r="J85" s="45"/>
      <c r="K85" s="63"/>
      <c r="L85" s="45"/>
      <c r="M85" s="45"/>
      <c r="N85" s="45"/>
      <c r="O85" s="45"/>
      <c r="P85" s="45"/>
      <c r="Q85" s="45"/>
      <c r="R85" s="45"/>
      <c r="S85" s="45"/>
      <c r="T85" s="18"/>
      <c r="U85" s="18"/>
      <c r="EC85" s="45"/>
    </row>
    <row r="86" spans="1:133" x14ac:dyDescent="0.25">
      <c r="A86" s="33"/>
      <c r="B86" s="155" t="s">
        <v>121</v>
      </c>
      <c r="C86" s="156" t="s">
        <v>122</v>
      </c>
      <c r="D86" s="157"/>
      <c r="E86" s="158"/>
      <c r="F86" s="159"/>
      <c r="G86" s="160"/>
      <c r="H86" s="157"/>
      <c r="I86" s="159"/>
      <c r="J86" s="157"/>
      <c r="K86" s="159"/>
      <c r="L86" s="160"/>
      <c r="M86" s="163"/>
      <c r="N86" s="162">
        <f t="shared" ref="N86:N90" si="19">(IF(G86=0,1,G86)*IF(I86=0,1,I86)*L86 )+M86*IF(G86=0,1,G86)*IF(I86=0,1,I86)</f>
        <v>0</v>
      </c>
      <c r="O86" s="163">
        <f>N86/Portada!$F$15</f>
        <v>0</v>
      </c>
      <c r="P86" s="22"/>
      <c r="Q86" s="22"/>
      <c r="R86" s="18"/>
      <c r="S86" s="89">
        <f t="shared" ref="S86:S90" si="20">M86*IF(G86=0,1,G86)*IF(I86=0,1,I86)</f>
        <v>0</v>
      </c>
      <c r="T86" s="18"/>
      <c r="U86" s="18"/>
      <c r="EC86" s="162">
        <f>(IF(G86=0,1,G86)*IF(I86=0,1,I86)*L86 )+M86*IF(G86=0,1,G86)*IF(I86=0,1,I86)</f>
        <v>0</v>
      </c>
    </row>
    <row r="87" spans="1:133" x14ac:dyDescent="0.25">
      <c r="B87" s="175" t="s">
        <v>123</v>
      </c>
      <c r="C87" s="175" t="s">
        <v>124</v>
      </c>
      <c r="D87" s="150"/>
      <c r="E87" s="151"/>
      <c r="F87" s="152"/>
      <c r="G87" s="153"/>
      <c r="H87" s="150"/>
      <c r="I87" s="152"/>
      <c r="J87" s="150"/>
      <c r="K87" s="152"/>
      <c r="L87" s="153"/>
      <c r="M87" s="147"/>
      <c r="N87" s="146">
        <f t="shared" si="19"/>
        <v>0</v>
      </c>
      <c r="O87" s="147">
        <f>N87/Portada!$F$15</f>
        <v>0</v>
      </c>
      <c r="P87" s="22"/>
      <c r="Q87" s="22"/>
      <c r="R87" s="18"/>
      <c r="S87" s="89">
        <f t="shared" si="20"/>
        <v>0</v>
      </c>
      <c r="T87" s="18"/>
      <c r="U87" s="18"/>
      <c r="EC87" s="146">
        <f t="shared" ref="EC87:EC90" si="21">(IF(G87=0,1,G87)*IF(I87=0,1,I87)*L87 )+M87*IF(G87=0,1,G87)*IF(I87=0,1,I87)</f>
        <v>0</v>
      </c>
    </row>
    <row r="88" spans="1:133" x14ac:dyDescent="0.25">
      <c r="A88" s="33"/>
      <c r="B88" s="139" t="s">
        <v>125</v>
      </c>
      <c r="C88" s="138"/>
      <c r="D88" s="141"/>
      <c r="E88" s="142"/>
      <c r="F88" s="143"/>
      <c r="G88" s="144"/>
      <c r="H88" s="141"/>
      <c r="I88" s="143"/>
      <c r="J88" s="141"/>
      <c r="K88" s="143"/>
      <c r="L88" s="144"/>
      <c r="M88" s="147"/>
      <c r="N88" s="146">
        <f t="shared" si="19"/>
        <v>0</v>
      </c>
      <c r="O88" s="147">
        <f>N88/Portada!$F$15</f>
        <v>0</v>
      </c>
      <c r="P88" s="22"/>
      <c r="Q88" s="22"/>
      <c r="R88" s="18"/>
      <c r="S88" s="89">
        <f t="shared" si="20"/>
        <v>0</v>
      </c>
      <c r="T88" s="18"/>
      <c r="U88" s="18"/>
      <c r="EC88" s="146">
        <f t="shared" si="21"/>
        <v>0</v>
      </c>
    </row>
    <row r="89" spans="1:133" x14ac:dyDescent="0.25">
      <c r="A89" s="33"/>
      <c r="B89" s="175" t="s">
        <v>126</v>
      </c>
      <c r="C89" s="138"/>
      <c r="D89" s="150"/>
      <c r="E89" s="151"/>
      <c r="F89" s="152"/>
      <c r="G89" s="153"/>
      <c r="H89" s="150"/>
      <c r="I89" s="152"/>
      <c r="J89" s="150"/>
      <c r="K89" s="152"/>
      <c r="L89" s="153"/>
      <c r="M89" s="147"/>
      <c r="N89" s="146">
        <f t="shared" si="19"/>
        <v>0</v>
      </c>
      <c r="O89" s="147">
        <f>N89/Portada!$F$15</f>
        <v>0</v>
      </c>
      <c r="P89" s="22"/>
      <c r="Q89" s="22"/>
      <c r="R89" s="18"/>
      <c r="S89" s="89">
        <f t="shared" si="20"/>
        <v>0</v>
      </c>
      <c r="T89" s="18"/>
      <c r="U89" s="18"/>
      <c r="EC89" s="146">
        <f t="shared" si="21"/>
        <v>0</v>
      </c>
    </row>
    <row r="90" spans="1:133" x14ac:dyDescent="0.25">
      <c r="A90" s="33"/>
      <c r="B90" s="139" t="s">
        <v>127</v>
      </c>
      <c r="C90" s="138"/>
      <c r="D90" s="141"/>
      <c r="E90" s="142"/>
      <c r="F90" s="143"/>
      <c r="G90" s="144"/>
      <c r="H90" s="141"/>
      <c r="I90" s="143"/>
      <c r="J90" s="141"/>
      <c r="K90" s="143"/>
      <c r="L90" s="144"/>
      <c r="M90" s="147"/>
      <c r="N90" s="146">
        <f t="shared" si="19"/>
        <v>0</v>
      </c>
      <c r="O90" s="147">
        <f>N90/Portada!$F$15</f>
        <v>0</v>
      </c>
      <c r="P90" s="22"/>
      <c r="Q90" s="22"/>
      <c r="R90" s="18"/>
      <c r="S90" s="89">
        <f t="shared" si="20"/>
        <v>0</v>
      </c>
      <c r="T90" s="18"/>
      <c r="U90" s="18"/>
      <c r="EC90" s="146">
        <f t="shared" si="21"/>
        <v>0</v>
      </c>
    </row>
    <row r="91" spans="1:133" ht="15.75" thickBot="1" x14ac:dyDescent="0.3">
      <c r="A91" s="33"/>
      <c r="B91" s="46"/>
      <c r="C91" s="128"/>
      <c r="D91" s="129"/>
      <c r="E91" s="130"/>
      <c r="F91" s="130"/>
      <c r="G91" s="129"/>
      <c r="H91" s="129"/>
      <c r="I91" s="130"/>
      <c r="J91" s="129"/>
      <c r="K91" s="130"/>
      <c r="L91" s="129"/>
      <c r="M91" s="136"/>
      <c r="N91" s="131">
        <f>SUM(N86:N90)</f>
        <v>0</v>
      </c>
      <c r="O91" s="131">
        <f>SUM(O86:O90)</f>
        <v>0</v>
      </c>
      <c r="P91" s="38">
        <f>SUM(P86:P90)</f>
        <v>0</v>
      </c>
      <c r="Q91" s="38">
        <f>SUM(Q86:Q90)</f>
        <v>0</v>
      </c>
      <c r="R91" s="18"/>
      <c r="S91" s="38">
        <f>SUM(S86:S90)</f>
        <v>0</v>
      </c>
      <c r="T91" s="18"/>
      <c r="U91" s="18"/>
      <c r="EC91" s="131">
        <f>SUM(EC86:EC90)</f>
        <v>0</v>
      </c>
    </row>
    <row r="92" spans="1:133" x14ac:dyDescent="0.25">
      <c r="A92" s="18"/>
      <c r="B92" s="47"/>
      <c r="C92" s="66" t="s">
        <v>43</v>
      </c>
      <c r="D92" s="67" t="str">
        <f>C84</f>
        <v>CAPÍTOL 05.-Porting</v>
      </c>
      <c r="E92" s="60"/>
      <c r="F92" s="60"/>
      <c r="G92" s="41"/>
      <c r="H92" s="41"/>
      <c r="I92" s="68"/>
      <c r="J92" s="41"/>
      <c r="K92" s="68"/>
      <c r="L92" s="41"/>
      <c r="M92" s="41"/>
      <c r="N92" s="42">
        <f>(N91)</f>
        <v>0</v>
      </c>
      <c r="O92" s="42">
        <f>(O91)</f>
        <v>0</v>
      </c>
      <c r="P92" s="42" t="e">
        <f>(P91+#REF!+#REF!+#REF!)</f>
        <v>#REF!</v>
      </c>
      <c r="Q92" s="42" t="e">
        <f>(Q91+#REF!+#REF!+#REF!)</f>
        <v>#REF!</v>
      </c>
      <c r="R92" s="40"/>
      <c r="S92" s="42">
        <f>S91</f>
        <v>0</v>
      </c>
      <c r="T92" s="18"/>
      <c r="U92" s="18"/>
      <c r="EC92" s="42">
        <f>(EC91)</f>
        <v>0</v>
      </c>
    </row>
    <row r="93" spans="1:133" x14ac:dyDescent="0.25">
      <c r="A93" s="18"/>
      <c r="R93" s="40"/>
      <c r="S93" s="40"/>
      <c r="T93" s="18"/>
      <c r="U93" s="18"/>
    </row>
    <row r="94" spans="1:133" ht="18.75" x14ac:dyDescent="0.3">
      <c r="A94" s="18"/>
      <c r="B94" s="52"/>
      <c r="C94" s="43" t="s">
        <v>128</v>
      </c>
      <c r="D94" s="44"/>
      <c r="E94" s="62"/>
      <c r="F94" s="62"/>
      <c r="G94" s="44"/>
      <c r="H94" s="44"/>
      <c r="I94" s="62"/>
      <c r="J94" s="44"/>
      <c r="K94" s="62"/>
      <c r="L94" s="44"/>
      <c r="M94" s="44"/>
      <c r="N94" s="44"/>
      <c r="O94" s="44"/>
      <c r="P94" s="44"/>
      <c r="Q94" s="44"/>
      <c r="R94" s="40"/>
      <c r="S94" s="40"/>
      <c r="T94" s="18"/>
      <c r="U94" s="18"/>
      <c r="EC94" s="44"/>
    </row>
    <row r="95" spans="1:133" x14ac:dyDescent="0.25">
      <c r="A95" s="18"/>
      <c r="B95" s="40" t="s">
        <v>24</v>
      </c>
      <c r="C95" s="9"/>
      <c r="D95" s="44"/>
      <c r="E95" s="62"/>
      <c r="F95" s="62"/>
      <c r="G95" s="44"/>
      <c r="H95" s="44"/>
      <c r="I95" s="62"/>
      <c r="J95" s="44"/>
      <c r="K95" s="62"/>
      <c r="L95" s="44"/>
      <c r="M95" s="44"/>
      <c r="N95" s="44"/>
      <c r="O95" s="44"/>
      <c r="P95" s="44"/>
      <c r="Q95" s="44"/>
      <c r="R95" s="40"/>
      <c r="S95" s="40"/>
      <c r="T95" s="18"/>
      <c r="U95" s="18"/>
      <c r="EC95" s="44"/>
    </row>
    <row r="96" spans="1:133" x14ac:dyDescent="0.25">
      <c r="A96" s="33"/>
      <c r="B96" s="156" t="s">
        <v>129</v>
      </c>
      <c r="C96" s="156" t="s">
        <v>130</v>
      </c>
      <c r="D96" s="157"/>
      <c r="E96" s="158"/>
      <c r="F96" s="159"/>
      <c r="G96" s="160"/>
      <c r="H96" s="157"/>
      <c r="I96" s="159"/>
      <c r="J96" s="157"/>
      <c r="K96" s="182"/>
      <c r="L96" s="160"/>
      <c r="M96" s="163"/>
      <c r="N96" s="162">
        <f t="shared" ref="N96:N99" si="22">(IF(G96=0,1,G96)*IF(I96=0,1,I96)*L96 )+M96*IF(G96=0,1,G96)*IF(I96=0,1,I96)</f>
        <v>0</v>
      </c>
      <c r="O96" s="163">
        <f>N96/Portada!$F$15</f>
        <v>0</v>
      </c>
      <c r="P96" s="22"/>
      <c r="Q96" s="22"/>
      <c r="R96" s="18"/>
      <c r="S96" s="89">
        <f t="shared" ref="S96:S99" si="23">M96*IF(G96=0,1,G96)*IF(I96=0,1,I96)</f>
        <v>0</v>
      </c>
      <c r="T96" s="18"/>
      <c r="U96" s="18"/>
      <c r="EC96" s="162">
        <f>(IF(G96=0,1,G96)*IF(I96=0,1,I96)*L96 )+M96*IF(G96=0,1,G96)*IF(I96=0,1,I96)</f>
        <v>0</v>
      </c>
    </row>
    <row r="97" spans="1:133" x14ac:dyDescent="0.25">
      <c r="A97" s="33"/>
      <c r="B97" s="140" t="s">
        <v>131</v>
      </c>
      <c r="C97" s="178" t="s">
        <v>132</v>
      </c>
      <c r="D97" s="179"/>
      <c r="E97" s="255"/>
      <c r="F97" s="180"/>
      <c r="G97" s="181"/>
      <c r="H97" s="179"/>
      <c r="I97" s="180"/>
      <c r="J97" s="179"/>
      <c r="K97" s="256"/>
      <c r="L97" s="181"/>
      <c r="M97" s="147"/>
      <c r="N97" s="146">
        <f t="shared" si="22"/>
        <v>0</v>
      </c>
      <c r="O97" s="147">
        <f>N97/Portada!$F$15</f>
        <v>0</v>
      </c>
      <c r="P97" s="22"/>
      <c r="Q97" s="22"/>
      <c r="R97" s="18"/>
      <c r="S97" s="89">
        <f t="shared" si="23"/>
        <v>0</v>
      </c>
      <c r="T97" s="18"/>
      <c r="U97" s="18"/>
      <c r="EC97" s="146">
        <f t="shared" ref="EC97:EC99" si="24">(IF(G97=0,1,G97)*IF(I97=0,1,I97)*L97 )+M97*IF(G97=0,1,G97)*IF(I97=0,1,I97)</f>
        <v>0</v>
      </c>
    </row>
    <row r="98" spans="1:133" x14ac:dyDescent="0.25">
      <c r="A98" s="33"/>
      <c r="B98" s="176" t="s">
        <v>133</v>
      </c>
      <c r="C98" s="132"/>
      <c r="D98" s="141"/>
      <c r="E98" s="142"/>
      <c r="F98" s="143"/>
      <c r="G98" s="144"/>
      <c r="H98" s="141"/>
      <c r="I98" s="143"/>
      <c r="J98" s="141"/>
      <c r="K98" s="184"/>
      <c r="L98" s="144"/>
      <c r="M98" s="147"/>
      <c r="N98" s="146">
        <f t="shared" si="22"/>
        <v>0</v>
      </c>
      <c r="O98" s="147">
        <f>N98/Portada!$F$15</f>
        <v>0</v>
      </c>
      <c r="P98" s="22"/>
      <c r="Q98" s="22"/>
      <c r="R98" s="18"/>
      <c r="S98" s="89">
        <f t="shared" si="23"/>
        <v>0</v>
      </c>
      <c r="T98" s="18"/>
      <c r="U98" s="18"/>
      <c r="EC98" s="146">
        <f t="shared" si="24"/>
        <v>0</v>
      </c>
    </row>
    <row r="99" spans="1:133" x14ac:dyDescent="0.25">
      <c r="A99" s="33"/>
      <c r="B99" s="140" t="s">
        <v>134</v>
      </c>
      <c r="C99" s="188"/>
      <c r="D99" s="179"/>
      <c r="E99" s="255"/>
      <c r="F99" s="180"/>
      <c r="G99" s="181"/>
      <c r="H99" s="179"/>
      <c r="I99" s="180"/>
      <c r="J99" s="179"/>
      <c r="K99" s="256"/>
      <c r="L99" s="181"/>
      <c r="M99" s="147"/>
      <c r="N99" s="146">
        <f t="shared" si="22"/>
        <v>0</v>
      </c>
      <c r="O99" s="147">
        <f>N99/Portada!$F$15</f>
        <v>0</v>
      </c>
      <c r="P99" s="22"/>
      <c r="Q99" s="22"/>
      <c r="R99" s="18"/>
      <c r="S99" s="89">
        <f t="shared" si="23"/>
        <v>0</v>
      </c>
      <c r="T99" s="18"/>
      <c r="U99" s="18"/>
      <c r="EC99" s="146">
        <f t="shared" si="24"/>
        <v>0</v>
      </c>
    </row>
    <row r="100" spans="1:133" ht="15.75" thickBot="1" x14ac:dyDescent="0.3">
      <c r="A100" s="33"/>
      <c r="B100" s="46"/>
      <c r="C100" s="128"/>
      <c r="D100" s="129"/>
      <c r="E100" s="130"/>
      <c r="F100" s="130"/>
      <c r="G100" s="129"/>
      <c r="H100" s="129"/>
      <c r="I100" s="130"/>
      <c r="J100" s="129"/>
      <c r="K100" s="130"/>
      <c r="L100" s="129"/>
      <c r="M100" s="136"/>
      <c r="N100" s="131">
        <f>SUM(N96:N99)</f>
        <v>0</v>
      </c>
      <c r="O100" s="131">
        <f>SUM(O96:O99)</f>
        <v>0</v>
      </c>
      <c r="P100" s="38">
        <f>SUM(P96:P99)</f>
        <v>0</v>
      </c>
      <c r="Q100" s="38">
        <f>SUM(Q96:Q99)</f>
        <v>0</v>
      </c>
      <c r="R100" s="18"/>
      <c r="S100" s="38">
        <f>SUM(S96:S99)</f>
        <v>0</v>
      </c>
      <c r="T100" s="18"/>
      <c r="U100" s="18"/>
      <c r="EC100" s="131">
        <f>SUM(EC96:EC99)</f>
        <v>0</v>
      </c>
    </row>
    <row r="101" spans="1:133" x14ac:dyDescent="0.25">
      <c r="A101" s="33"/>
      <c r="B101" s="47"/>
      <c r="C101" s="66" t="s">
        <v>43</v>
      </c>
      <c r="D101" s="67" t="str">
        <f>C94</f>
        <v>CAPÍTOL 06.- Q&amp;A/testing</v>
      </c>
      <c r="E101" s="60"/>
      <c r="F101" s="60"/>
      <c r="G101" s="41"/>
      <c r="H101" s="41"/>
      <c r="I101" s="68"/>
      <c r="J101" s="41"/>
      <c r="K101" s="68"/>
      <c r="L101" s="41"/>
      <c r="M101" s="41"/>
      <c r="N101" s="42">
        <f>(N100)</f>
        <v>0</v>
      </c>
      <c r="O101" s="42">
        <f>(O100)</f>
        <v>0</v>
      </c>
      <c r="P101" s="42" t="e">
        <f>(P100+#REF!+#REF!+#REF!)</f>
        <v>#REF!</v>
      </c>
      <c r="Q101" s="42" t="e">
        <f>(Q100+#REF!+#REF!+#REF!)</f>
        <v>#REF!</v>
      </c>
      <c r="R101" s="40"/>
      <c r="S101" s="42">
        <f>S100</f>
        <v>0</v>
      </c>
      <c r="T101" s="18"/>
      <c r="U101" s="18"/>
      <c r="EC101" s="42">
        <f>(EC100)</f>
        <v>0</v>
      </c>
    </row>
    <row r="102" spans="1:133" x14ac:dyDescent="0.25">
      <c r="A102" s="33"/>
      <c r="R102" s="40"/>
      <c r="S102" s="40"/>
      <c r="T102" s="18"/>
      <c r="U102" s="18"/>
    </row>
    <row r="103" spans="1:133" ht="18.75" x14ac:dyDescent="0.3">
      <c r="A103" s="33"/>
      <c r="B103" s="52"/>
      <c r="C103" s="43" t="s">
        <v>135</v>
      </c>
      <c r="D103" s="44"/>
      <c r="E103" s="62"/>
      <c r="F103" s="62"/>
      <c r="G103" s="44"/>
      <c r="H103" s="44"/>
      <c r="I103" s="62"/>
      <c r="J103" s="44"/>
      <c r="K103" s="62"/>
      <c r="L103" s="44"/>
      <c r="M103" s="44"/>
      <c r="N103" s="44"/>
      <c r="O103" s="44"/>
      <c r="R103" s="40"/>
      <c r="S103" s="40"/>
      <c r="T103" s="18"/>
      <c r="U103" s="18"/>
    </row>
    <row r="104" spans="1:133" x14ac:dyDescent="0.25">
      <c r="A104" s="33"/>
      <c r="B104" s="40" t="s">
        <v>24</v>
      </c>
      <c r="C104" s="9"/>
      <c r="D104" s="44"/>
      <c r="E104" s="62"/>
      <c r="F104" s="62"/>
      <c r="G104" s="44"/>
      <c r="H104" s="44"/>
      <c r="I104" s="62"/>
      <c r="J104" s="44"/>
      <c r="K104" s="62"/>
      <c r="L104" s="44"/>
      <c r="M104" s="44"/>
      <c r="N104" s="44"/>
      <c r="O104" s="44"/>
      <c r="R104" s="40"/>
      <c r="S104" s="40"/>
      <c r="T104" s="18"/>
      <c r="U104" s="18"/>
    </row>
    <row r="105" spans="1:133" x14ac:dyDescent="0.25">
      <c r="A105" s="33"/>
      <c r="B105" s="156" t="s">
        <v>136</v>
      </c>
      <c r="C105" s="156" t="s">
        <v>137</v>
      </c>
      <c r="D105" s="157"/>
      <c r="E105" s="158"/>
      <c r="F105" s="159"/>
      <c r="G105" s="160"/>
      <c r="H105" s="157"/>
      <c r="I105" s="159"/>
      <c r="J105" s="157"/>
      <c r="K105" s="182"/>
      <c r="L105" s="160"/>
      <c r="M105" s="163"/>
      <c r="N105" s="162">
        <f t="shared" ref="N105:N109" si="25">(IF(G105=0,1,G105)*IF(I105=0,1,I105)*L105 )+M105*IF(G105=0,1,G105)*IF(I105=0,1,I105)</f>
        <v>0</v>
      </c>
      <c r="O105" s="163">
        <f>N105/Portada!$F$15</f>
        <v>0</v>
      </c>
      <c r="R105" s="40"/>
      <c r="S105" s="89">
        <f t="shared" ref="S105:S109" si="26">M105*IF(G105=0,1,G105)*IF(I105=0,1,I105)</f>
        <v>0</v>
      </c>
      <c r="T105" s="18"/>
      <c r="U105" s="18"/>
      <c r="EC105" s="162">
        <f>(IF(G105=0,1,G105)*IF(I105=0,1,I105)*L105 )+M105*IF(G105=0,1,G105)*IF(I105=0,1,I105)</f>
        <v>0</v>
      </c>
    </row>
    <row r="106" spans="1:133" x14ac:dyDescent="0.25">
      <c r="A106" s="33"/>
      <c r="B106" s="140" t="s">
        <v>138</v>
      </c>
      <c r="C106" s="178" t="s">
        <v>139</v>
      </c>
      <c r="D106" s="179"/>
      <c r="E106" s="255"/>
      <c r="F106" s="180"/>
      <c r="G106" s="181"/>
      <c r="H106" s="179"/>
      <c r="I106" s="180"/>
      <c r="J106" s="179"/>
      <c r="K106" s="256"/>
      <c r="L106" s="181"/>
      <c r="M106" s="147"/>
      <c r="N106" s="146">
        <f t="shared" si="25"/>
        <v>0</v>
      </c>
      <c r="O106" s="147">
        <f>N106/Portada!$F$15</f>
        <v>0</v>
      </c>
      <c r="R106" s="40"/>
      <c r="S106" s="89">
        <f t="shared" si="26"/>
        <v>0</v>
      </c>
      <c r="T106" s="18"/>
      <c r="U106" s="18"/>
      <c r="EC106" s="146">
        <f>(IF(G106=0,1,G106)*IF(I106=0,1,I106)*L106 )+M106*IF(G106=0,1,G106)*IF(I106=0,1,I106)</f>
        <v>0</v>
      </c>
    </row>
    <row r="107" spans="1:133" x14ac:dyDescent="0.25">
      <c r="A107" s="33"/>
      <c r="B107" s="140" t="s">
        <v>140</v>
      </c>
      <c r="C107" s="140" t="s">
        <v>141</v>
      </c>
      <c r="D107" s="141"/>
      <c r="E107" s="142"/>
      <c r="F107" s="143"/>
      <c r="G107" s="144"/>
      <c r="H107" s="141"/>
      <c r="I107" s="143"/>
      <c r="J107" s="141"/>
      <c r="K107" s="184"/>
      <c r="L107" s="144"/>
      <c r="M107" s="147"/>
      <c r="N107" s="146"/>
      <c r="O107" s="147"/>
      <c r="R107" s="40"/>
      <c r="S107" s="89">
        <f t="shared" si="26"/>
        <v>0</v>
      </c>
      <c r="T107" s="18"/>
      <c r="U107" s="18"/>
      <c r="EC107" s="146">
        <f>(IF(G107=0,1,G107)*IF(I107=0,1,I107)*L107 )+M107*IF(G107=0,1,G107)*IF(I107=0,1,I107)</f>
        <v>0</v>
      </c>
    </row>
    <row r="108" spans="1:133" x14ac:dyDescent="0.25">
      <c r="A108" s="33"/>
      <c r="B108" s="176" t="s">
        <v>142</v>
      </c>
      <c r="C108" s="132"/>
      <c r="D108" s="150"/>
      <c r="E108" s="151"/>
      <c r="F108" s="152"/>
      <c r="G108" s="153"/>
      <c r="H108" s="150"/>
      <c r="I108" s="152"/>
      <c r="J108" s="150"/>
      <c r="K108" s="183"/>
      <c r="L108" s="153"/>
      <c r="M108" s="147"/>
      <c r="N108" s="146">
        <f t="shared" si="25"/>
        <v>0</v>
      </c>
      <c r="O108" s="147">
        <f>N108/Portada!$F$15</f>
        <v>0</v>
      </c>
      <c r="R108" s="40"/>
      <c r="S108" s="89">
        <f t="shared" si="26"/>
        <v>0</v>
      </c>
      <c r="T108" s="18"/>
      <c r="U108" s="18"/>
      <c r="EC108" s="146">
        <f>(IF(G108=0,1,G108)*IF(I108=0,1,I108)*L108 )+M108*IF(G108=0,1,G108)*IF(I108=0,1,I108)</f>
        <v>0</v>
      </c>
    </row>
    <row r="109" spans="1:133" x14ac:dyDescent="0.25">
      <c r="A109" s="33"/>
      <c r="B109" s="140" t="s">
        <v>143</v>
      </c>
      <c r="C109" s="188"/>
      <c r="D109" s="141"/>
      <c r="E109" s="142"/>
      <c r="F109" s="143"/>
      <c r="G109" s="144"/>
      <c r="H109" s="141"/>
      <c r="I109" s="143"/>
      <c r="J109" s="141"/>
      <c r="K109" s="184"/>
      <c r="L109" s="144"/>
      <c r="M109" s="147"/>
      <c r="N109" s="146">
        <f t="shared" si="25"/>
        <v>0</v>
      </c>
      <c r="O109" s="147">
        <f>N109/Portada!$F$15</f>
        <v>0</v>
      </c>
      <c r="R109" s="40"/>
      <c r="S109" s="89">
        <f t="shared" si="26"/>
        <v>0</v>
      </c>
      <c r="T109" s="18"/>
      <c r="U109" s="18"/>
      <c r="EC109" s="146">
        <f>(IF(G109=0,1,G109)*IF(I109=0,1,I109)*L109 )+M109*IF(G109=0,1,G109)*IF(I109=0,1,I109)</f>
        <v>0</v>
      </c>
    </row>
    <row r="110" spans="1:133" ht="15.75" thickBot="1" x14ac:dyDescent="0.3">
      <c r="A110" s="33"/>
      <c r="B110" s="46"/>
      <c r="C110" s="128"/>
      <c r="D110" s="129"/>
      <c r="E110" s="130"/>
      <c r="F110" s="130"/>
      <c r="G110" s="129"/>
      <c r="H110" s="129"/>
      <c r="I110" s="130"/>
      <c r="J110" s="129"/>
      <c r="K110" s="130"/>
      <c r="L110" s="129"/>
      <c r="M110" s="136"/>
      <c r="N110" s="131">
        <f>SUM(N105:N109)</f>
        <v>0</v>
      </c>
      <c r="O110" s="131">
        <f>SUM(O105:O109)</f>
        <v>0</v>
      </c>
      <c r="R110" s="40"/>
      <c r="S110" s="38">
        <f>SUM(S105:S108)</f>
        <v>0</v>
      </c>
      <c r="T110" s="18"/>
      <c r="U110" s="18"/>
      <c r="EC110" s="131">
        <f>SUM(EC105:EC109)</f>
        <v>0</v>
      </c>
    </row>
    <row r="111" spans="1:133" x14ac:dyDescent="0.25">
      <c r="A111" s="33"/>
      <c r="B111" s="47"/>
      <c r="C111" s="66" t="s">
        <v>43</v>
      </c>
      <c r="D111" s="67" t="str">
        <f>C103</f>
        <v>CAPÍTOL 07.- Backoffice</v>
      </c>
      <c r="E111" s="60"/>
      <c r="F111" s="60"/>
      <c r="G111" s="41"/>
      <c r="H111" s="41"/>
      <c r="I111" s="68"/>
      <c r="J111" s="41"/>
      <c r="K111" s="68"/>
      <c r="L111" s="41"/>
      <c r="M111" s="41"/>
      <c r="N111" s="42">
        <f>(N110)</f>
        <v>0</v>
      </c>
      <c r="O111" s="42">
        <f>(O110)</f>
        <v>0</v>
      </c>
      <c r="R111" s="40"/>
      <c r="S111" s="42">
        <f>S110</f>
        <v>0</v>
      </c>
      <c r="T111" s="18"/>
      <c r="U111" s="18"/>
      <c r="EC111" s="42">
        <f>(EC110)</f>
        <v>0</v>
      </c>
    </row>
    <row r="112" spans="1:133" x14ac:dyDescent="0.25">
      <c r="A112" s="33"/>
      <c r="R112" s="40"/>
      <c r="S112" s="40"/>
      <c r="T112" s="18"/>
      <c r="U112" s="18"/>
    </row>
    <row r="113" spans="1:133" ht="18.75" x14ac:dyDescent="0.3">
      <c r="A113" s="33"/>
      <c r="B113" s="52"/>
      <c r="C113" s="43" t="s">
        <v>144</v>
      </c>
      <c r="D113" s="44"/>
      <c r="E113" s="62"/>
      <c r="F113" s="62"/>
      <c r="G113" s="44"/>
      <c r="H113" s="44"/>
      <c r="I113" s="62"/>
      <c r="J113" s="44"/>
      <c r="K113" s="62"/>
      <c r="L113" s="44"/>
      <c r="M113" s="44"/>
      <c r="N113" s="44"/>
      <c r="O113" s="44"/>
      <c r="R113" s="40"/>
      <c r="S113" s="40"/>
      <c r="T113" s="18"/>
      <c r="U113" s="18"/>
    </row>
    <row r="114" spans="1:133" x14ac:dyDescent="0.25">
      <c r="A114" s="33"/>
      <c r="B114" s="40" t="s">
        <v>24</v>
      </c>
      <c r="C114" s="9"/>
      <c r="D114" s="44"/>
      <c r="E114" s="62"/>
      <c r="F114" s="62"/>
      <c r="G114" s="44"/>
      <c r="H114" s="44"/>
      <c r="I114" s="62"/>
      <c r="J114" s="44"/>
      <c r="K114" s="62"/>
      <c r="L114" s="44"/>
      <c r="M114" s="44"/>
      <c r="N114" s="44"/>
      <c r="O114" s="44"/>
      <c r="R114" s="40"/>
      <c r="S114" s="40"/>
      <c r="T114" s="18"/>
      <c r="U114" s="18"/>
    </row>
    <row r="115" spans="1:133" x14ac:dyDescent="0.25">
      <c r="A115" s="33"/>
      <c r="B115" s="156" t="s">
        <v>145</v>
      </c>
      <c r="C115" s="156" t="s">
        <v>146</v>
      </c>
      <c r="D115" s="157"/>
      <c r="E115" s="158"/>
      <c r="F115" s="159"/>
      <c r="G115" s="160"/>
      <c r="H115" s="157"/>
      <c r="I115" s="159"/>
      <c r="J115" s="157"/>
      <c r="K115" s="182"/>
      <c r="L115" s="160"/>
      <c r="M115" s="163"/>
      <c r="N115" s="162">
        <f t="shared" ref="N115:N116" si="27">(IF(G115=0,1,G115)*IF(I115=0,1,I115)*L115 )+M115*IF(G115=0,1,G115)*IF(I115=0,1,I115)</f>
        <v>0</v>
      </c>
      <c r="O115" s="163">
        <f>N115/Portada!$F$15</f>
        <v>0</v>
      </c>
      <c r="R115" s="40"/>
      <c r="S115" s="89">
        <f t="shared" ref="S115:S118" si="28">M115*IF(G115=0,1,G115)*IF(I115=0,1,I115)</f>
        <v>0</v>
      </c>
      <c r="T115" s="18"/>
      <c r="U115" s="18"/>
      <c r="EC115" s="162">
        <f>(IF(G115=0,1,G115)*IF(I115=0,1,I115)*L115 )+M115*IF(G115=0,1,G115)*IF(I115=0,1,I115)</f>
        <v>0</v>
      </c>
    </row>
    <row r="116" spans="1:133" x14ac:dyDescent="0.25">
      <c r="A116" s="33"/>
      <c r="B116" s="140" t="s">
        <v>147</v>
      </c>
      <c r="C116" s="178" t="s">
        <v>148</v>
      </c>
      <c r="D116" s="179"/>
      <c r="E116" s="255"/>
      <c r="F116" s="180"/>
      <c r="G116" s="181"/>
      <c r="H116" s="179"/>
      <c r="I116" s="180"/>
      <c r="J116" s="179"/>
      <c r="K116" s="256"/>
      <c r="L116" s="181"/>
      <c r="M116" s="147"/>
      <c r="N116" s="146">
        <f t="shared" si="27"/>
        <v>0</v>
      </c>
      <c r="O116" s="147">
        <f>N116/Portada!$F$15</f>
        <v>0</v>
      </c>
      <c r="R116" s="40"/>
      <c r="S116" s="89">
        <f t="shared" si="28"/>
        <v>0</v>
      </c>
      <c r="T116" s="18"/>
      <c r="U116" s="18"/>
      <c r="EC116" s="146">
        <f t="shared" ref="EC116:EC118" si="29">(IF(G116=0,1,G116)*IF(I116=0,1,I116)*L116 )+M116*IF(G116=0,1,G116)*IF(I116=0,1,I116)</f>
        <v>0</v>
      </c>
    </row>
    <row r="117" spans="1:133" x14ac:dyDescent="0.25">
      <c r="A117" s="33"/>
      <c r="B117" s="140" t="s">
        <v>149</v>
      </c>
      <c r="C117" s="132"/>
      <c r="D117" s="141"/>
      <c r="E117" s="142"/>
      <c r="F117" s="143"/>
      <c r="G117" s="144"/>
      <c r="H117" s="141"/>
      <c r="I117" s="143"/>
      <c r="J117" s="141"/>
      <c r="K117" s="184"/>
      <c r="L117" s="144"/>
      <c r="M117" s="147"/>
      <c r="N117" s="146">
        <f t="shared" ref="N117" si="30">(IF(G117=0,1,G117)*IF(I117=0,1,I117)*L117 )+M117*IF(G117=0,1,G117)*IF(I117=0,1,I117)</f>
        <v>0</v>
      </c>
      <c r="O117" s="147">
        <f>N117/Portada!$F$15</f>
        <v>0</v>
      </c>
      <c r="R117" s="40"/>
      <c r="S117" s="89">
        <f t="shared" si="28"/>
        <v>0</v>
      </c>
      <c r="T117" s="18"/>
      <c r="U117" s="18"/>
      <c r="EC117" s="146">
        <f t="shared" si="29"/>
        <v>0</v>
      </c>
    </row>
    <row r="118" spans="1:133" x14ac:dyDescent="0.25">
      <c r="A118" s="33"/>
      <c r="B118" s="176" t="s">
        <v>150</v>
      </c>
      <c r="C118" s="132"/>
      <c r="D118" s="150"/>
      <c r="E118" s="151"/>
      <c r="F118" s="152"/>
      <c r="G118" s="153"/>
      <c r="H118" s="150"/>
      <c r="I118" s="152"/>
      <c r="J118" s="150"/>
      <c r="K118" s="183"/>
      <c r="L118" s="153"/>
      <c r="M118" s="147"/>
      <c r="N118" s="146">
        <f t="shared" ref="N118" si="31">(IF(G118=0,1,G118)*IF(I118=0,1,I118)*L118 )+M118*IF(G118=0,1,G118)*IF(I118=0,1,I118)</f>
        <v>0</v>
      </c>
      <c r="O118" s="147">
        <f>N118/Portada!$F$15</f>
        <v>0</v>
      </c>
      <c r="R118" s="40"/>
      <c r="S118" s="89">
        <f t="shared" si="28"/>
        <v>0</v>
      </c>
      <c r="T118" s="18"/>
      <c r="U118" s="18"/>
      <c r="EC118" s="146">
        <f t="shared" si="29"/>
        <v>0</v>
      </c>
    </row>
    <row r="119" spans="1:133" ht="15.75" thickBot="1" x14ac:dyDescent="0.3">
      <c r="A119" s="33"/>
      <c r="B119" s="46"/>
      <c r="C119" s="128"/>
      <c r="D119" s="129"/>
      <c r="E119" s="130"/>
      <c r="F119" s="130"/>
      <c r="G119" s="129"/>
      <c r="H119" s="129"/>
      <c r="I119" s="130"/>
      <c r="J119" s="129"/>
      <c r="K119" s="130"/>
      <c r="L119" s="129"/>
      <c r="M119" s="136"/>
      <c r="N119" s="131">
        <f>SUM(N115:N118)</f>
        <v>0</v>
      </c>
      <c r="O119" s="131">
        <f>SUM(O115:O118)</f>
        <v>0</v>
      </c>
      <c r="R119" s="40"/>
      <c r="S119" s="38">
        <f>SUM(S115:S118)</f>
        <v>0</v>
      </c>
      <c r="T119" s="18"/>
      <c r="U119" s="18"/>
      <c r="EC119" s="131">
        <f>SUM(EC115:EC118)</f>
        <v>0</v>
      </c>
    </row>
    <row r="120" spans="1:133" x14ac:dyDescent="0.25">
      <c r="A120" s="33"/>
      <c r="B120" s="47"/>
      <c r="C120" s="66" t="s">
        <v>43</v>
      </c>
      <c r="D120" s="67" t="str">
        <f>C113</f>
        <v>CAPÍTOL 08.- Publishing</v>
      </c>
      <c r="E120" s="60"/>
      <c r="F120" s="60"/>
      <c r="G120" s="41"/>
      <c r="H120" s="41"/>
      <c r="I120" s="68"/>
      <c r="J120" s="41"/>
      <c r="K120" s="68"/>
      <c r="L120" s="41"/>
      <c r="M120" s="41"/>
      <c r="N120" s="42">
        <f>(N119)</f>
        <v>0</v>
      </c>
      <c r="O120" s="42">
        <f>(O119)</f>
        <v>0</v>
      </c>
      <c r="R120" s="40"/>
      <c r="S120" s="42">
        <f>S119</f>
        <v>0</v>
      </c>
      <c r="T120" s="18"/>
      <c r="U120" s="18"/>
      <c r="EC120" s="42">
        <f>(EC119)</f>
        <v>0</v>
      </c>
    </row>
    <row r="121" spans="1:133" x14ac:dyDescent="0.25">
      <c r="A121" s="33"/>
      <c r="R121" s="40"/>
      <c r="S121" s="40"/>
      <c r="T121" s="18"/>
      <c r="U121" s="18"/>
    </row>
    <row r="122" spans="1:133" ht="18.75" x14ac:dyDescent="0.3">
      <c r="A122" s="33"/>
      <c r="B122" s="52"/>
      <c r="C122" s="43" t="s">
        <v>151</v>
      </c>
      <c r="D122" s="44"/>
      <c r="E122" s="62"/>
      <c r="F122" s="62"/>
      <c r="G122" s="44"/>
      <c r="H122" s="44"/>
      <c r="I122" s="62"/>
      <c r="J122" s="44"/>
      <c r="K122" s="62"/>
      <c r="L122" s="44"/>
      <c r="M122" s="44"/>
      <c r="N122" s="44"/>
      <c r="O122" s="44"/>
      <c r="R122" s="40"/>
      <c r="S122" s="40"/>
      <c r="T122" s="18"/>
      <c r="U122" s="18"/>
    </row>
    <row r="123" spans="1:133" x14ac:dyDescent="0.25">
      <c r="A123" s="33"/>
      <c r="B123" s="40" t="s">
        <v>24</v>
      </c>
      <c r="C123" s="9"/>
      <c r="D123" s="44"/>
      <c r="E123" s="62"/>
      <c r="F123" s="62"/>
      <c r="G123" s="44"/>
      <c r="H123" s="44"/>
      <c r="I123" s="62"/>
      <c r="J123" s="44"/>
      <c r="K123" s="62"/>
      <c r="L123" s="44"/>
      <c r="M123" s="44"/>
      <c r="N123" s="44"/>
      <c r="O123" s="44"/>
      <c r="R123" s="40"/>
      <c r="S123" s="40"/>
      <c r="T123" s="18"/>
      <c r="U123" s="18"/>
    </row>
    <row r="124" spans="1:133" x14ac:dyDescent="0.25">
      <c r="A124" s="33"/>
      <c r="B124" s="156" t="s">
        <v>152</v>
      </c>
      <c r="C124" s="156" t="s">
        <v>153</v>
      </c>
      <c r="D124" s="157"/>
      <c r="E124" s="158"/>
      <c r="F124" s="159"/>
      <c r="G124" s="160"/>
      <c r="H124" s="157"/>
      <c r="I124" s="159"/>
      <c r="J124" s="157"/>
      <c r="K124" s="182"/>
      <c r="L124" s="160"/>
      <c r="M124" s="163"/>
      <c r="N124" s="162">
        <f t="shared" ref="N124:N125" si="32">(IF(G124=0,1,G124)*IF(I124=0,1,I124)*L124 )+M124*IF(G124=0,1,G124)*IF(I124=0,1,I124)</f>
        <v>0</v>
      </c>
      <c r="O124" s="163">
        <f>N124/Portada!$F$15</f>
        <v>0</v>
      </c>
      <c r="R124" s="40"/>
      <c r="S124" s="89">
        <f t="shared" ref="S124:S127" si="33">M124*IF(G124=0,1,G124)*IF(I124=0,1,I124)</f>
        <v>0</v>
      </c>
      <c r="T124" s="18"/>
      <c r="U124" s="18"/>
      <c r="EC124" s="162">
        <f>(IF(G124=0,1,G124)*IF(I124=0,1,I124)*L124 )+M124*IF(G124=0,1,G124)*IF(I124=0,1,I124)</f>
        <v>0</v>
      </c>
    </row>
    <row r="125" spans="1:133" x14ac:dyDescent="0.25">
      <c r="A125" s="33"/>
      <c r="B125" s="140" t="s">
        <v>154</v>
      </c>
      <c r="C125" s="178" t="s">
        <v>155</v>
      </c>
      <c r="D125" s="179"/>
      <c r="E125" s="255"/>
      <c r="F125" s="180"/>
      <c r="G125" s="181"/>
      <c r="H125" s="179"/>
      <c r="I125" s="180"/>
      <c r="J125" s="179"/>
      <c r="K125" s="256"/>
      <c r="L125" s="181"/>
      <c r="M125" s="147"/>
      <c r="N125" s="146">
        <f t="shared" si="32"/>
        <v>0</v>
      </c>
      <c r="O125" s="147">
        <f>N125/Portada!$F$15</f>
        <v>0</v>
      </c>
      <c r="R125" s="40"/>
      <c r="S125" s="89">
        <f t="shared" si="33"/>
        <v>0</v>
      </c>
      <c r="T125" s="18"/>
      <c r="U125" s="18"/>
      <c r="EC125" s="146">
        <f t="shared" ref="EC125:EC127" si="34">(IF(G125=0,1,G125)*IF(I125=0,1,I125)*L125 )+M125*IF(G125=0,1,G125)*IF(I125=0,1,I125)</f>
        <v>0</v>
      </c>
    </row>
    <row r="126" spans="1:133" x14ac:dyDescent="0.25">
      <c r="A126" s="33"/>
      <c r="B126" s="140" t="s">
        <v>156</v>
      </c>
      <c r="C126" s="132"/>
      <c r="D126" s="141"/>
      <c r="E126" s="142"/>
      <c r="F126" s="143"/>
      <c r="G126" s="144"/>
      <c r="H126" s="141"/>
      <c r="I126" s="143"/>
      <c r="J126" s="141"/>
      <c r="K126" s="184"/>
      <c r="L126" s="144"/>
      <c r="M126" s="147"/>
      <c r="N126" s="146">
        <f t="shared" ref="N126:N127" si="35">(IF(G126=0,1,G126)*IF(I126=0,1,I126)*L126 )+M126*IF(G126=0,1,G126)*IF(I126=0,1,I126)</f>
        <v>0</v>
      </c>
      <c r="O126" s="147">
        <f>N126/Portada!$F$15</f>
        <v>0</v>
      </c>
      <c r="R126" s="40"/>
      <c r="S126" s="89">
        <f t="shared" si="33"/>
        <v>0</v>
      </c>
      <c r="T126" s="18"/>
      <c r="U126" s="18"/>
      <c r="EC126" s="146">
        <f t="shared" si="34"/>
        <v>0</v>
      </c>
    </row>
    <row r="127" spans="1:133" x14ac:dyDescent="0.25">
      <c r="A127" s="33"/>
      <c r="B127" s="176" t="s">
        <v>157</v>
      </c>
      <c r="C127" s="132"/>
      <c r="D127" s="150"/>
      <c r="E127" s="151"/>
      <c r="F127" s="152"/>
      <c r="G127" s="153"/>
      <c r="H127" s="150"/>
      <c r="I127" s="152"/>
      <c r="J127" s="150"/>
      <c r="K127" s="183"/>
      <c r="L127" s="153"/>
      <c r="M127" s="147"/>
      <c r="N127" s="146">
        <f t="shared" ref="N127" si="36">(IF(G127=0,1,G127)*IF(I127=0,1,I127)*L127 )+M127*IF(G127=0,1,G127)*IF(I127=0,1,I127)</f>
        <v>0</v>
      </c>
      <c r="O127" s="147">
        <f>N127/Portada!$F$15</f>
        <v>0</v>
      </c>
      <c r="R127" s="40"/>
      <c r="S127" s="89">
        <f t="shared" si="33"/>
        <v>0</v>
      </c>
      <c r="T127" s="18"/>
      <c r="U127" s="18"/>
      <c r="EC127" s="146">
        <f t="shared" si="34"/>
        <v>0</v>
      </c>
    </row>
    <row r="128" spans="1:133" ht="15.75" thickBot="1" x14ac:dyDescent="0.3">
      <c r="A128" s="33"/>
      <c r="B128" s="46"/>
      <c r="C128" s="128"/>
      <c r="D128" s="129"/>
      <c r="E128" s="130"/>
      <c r="F128" s="130"/>
      <c r="G128" s="129"/>
      <c r="H128" s="129"/>
      <c r="I128" s="130"/>
      <c r="J128" s="129"/>
      <c r="K128" s="130"/>
      <c r="L128" s="129"/>
      <c r="M128" s="136"/>
      <c r="N128" s="131">
        <f>SUM(N124:N127)</f>
        <v>0</v>
      </c>
      <c r="O128" s="131">
        <f>SUM(O124:O127)</f>
        <v>0</v>
      </c>
      <c r="R128" s="40"/>
      <c r="S128" s="38">
        <f>SUM(S124:S127)</f>
        <v>0</v>
      </c>
      <c r="T128" s="18"/>
      <c r="U128" s="18"/>
      <c r="EC128" s="131">
        <f>SUM(EC124:EC127)</f>
        <v>0</v>
      </c>
    </row>
    <row r="129" spans="1:133" x14ac:dyDescent="0.25">
      <c r="A129" s="33"/>
      <c r="B129" s="47"/>
      <c r="C129" s="66" t="s">
        <v>43</v>
      </c>
      <c r="D129" s="67" t="str">
        <f>C122</f>
        <v>CAPÍTOL 09.- Manteniment</v>
      </c>
      <c r="E129" s="60"/>
      <c r="F129" s="60"/>
      <c r="G129" s="41"/>
      <c r="H129" s="41"/>
      <c r="I129" s="68"/>
      <c r="J129" s="41"/>
      <c r="K129" s="68"/>
      <c r="L129" s="41"/>
      <c r="M129" s="41"/>
      <c r="N129" s="42">
        <f>(N128)</f>
        <v>0</v>
      </c>
      <c r="O129" s="42">
        <f>(O128)</f>
        <v>0</v>
      </c>
      <c r="R129" s="40"/>
      <c r="S129" s="42">
        <f>S128</f>
        <v>0</v>
      </c>
      <c r="T129" s="18"/>
      <c r="U129" s="18"/>
      <c r="EC129" s="42">
        <f>(EC128)</f>
        <v>0</v>
      </c>
    </row>
    <row r="130" spans="1:133" x14ac:dyDescent="0.25">
      <c r="A130" s="33"/>
      <c r="R130" s="40"/>
      <c r="S130" s="40"/>
      <c r="T130" s="18"/>
      <c r="U130" s="18"/>
    </row>
    <row r="131" spans="1:133" x14ac:dyDescent="0.25">
      <c r="A131" s="33"/>
      <c r="R131" s="40"/>
      <c r="S131" s="40"/>
      <c r="T131" s="18"/>
      <c r="U131" s="18"/>
    </row>
    <row r="132" spans="1:133" ht="18.75" x14ac:dyDescent="0.3">
      <c r="A132" s="18"/>
      <c r="B132" s="53"/>
      <c r="C132" s="43" t="s">
        <v>158</v>
      </c>
      <c r="D132" s="44"/>
      <c r="E132" s="62"/>
      <c r="R132" s="40"/>
      <c r="S132" s="40"/>
      <c r="T132" s="18"/>
      <c r="U132" s="18"/>
    </row>
    <row r="133" spans="1:133" x14ac:dyDescent="0.25">
      <c r="A133" s="18"/>
      <c r="B133" s="40" t="s">
        <v>24</v>
      </c>
      <c r="C133" s="51"/>
      <c r="R133" s="40"/>
      <c r="S133" s="40"/>
      <c r="T133" s="18"/>
      <c r="U133" s="18"/>
    </row>
    <row r="134" spans="1:133" x14ac:dyDescent="0.25">
      <c r="A134" s="33"/>
      <c r="B134" s="156" t="s">
        <v>159</v>
      </c>
      <c r="C134" s="156" t="s">
        <v>160</v>
      </c>
      <c r="D134" s="157"/>
      <c r="E134" s="158"/>
      <c r="F134" s="159"/>
      <c r="G134" s="160"/>
      <c r="H134" s="157"/>
      <c r="I134" s="159"/>
      <c r="J134" s="157"/>
      <c r="K134" s="159"/>
      <c r="L134" s="160">
        <v>0</v>
      </c>
      <c r="M134" s="163">
        <f>+IF(K134="L-TF",IF(L134&lt;Resum!$AD$37,(L134*Resum!$AD$38),Resum!$AD$39),+IF(K134="L-TT",IF(L134&lt;Resum!$AD$41,(L134*Resum!$AD$42),Resum!$AD$43),0))
+IF(K134="A",0,+IF(L134&gt;Resum!$AB$47,Resum!$AD$47*(+IF(L134&gt;Resum!$AC$47,(Resum!$AC$47-Resum!$AB$47),(L134-Resum!$AB$47))),0)+IF(L134&gt;Resum!$AB$48,Resum!$AD$48*(+IF(L134&gt;Resum!$AC$48,(Resum!$AC$48-Resum!$AB$48),(L134-Resum!$AB$48))),0)+IF(L134&gt;Resum!$AB$49,Resum!$AD$49*(L134-Resum!$AB$49),0))</f>
        <v>0</v>
      </c>
      <c r="N134" s="162">
        <f t="shared" ref="N134:N137" si="37">(IF(G134=0,1,G134)*IF(I134=0,1,I134)*L134 )+M134*IF(G134=0,1,G134)*IF(I134=0,1,I134)</f>
        <v>0</v>
      </c>
      <c r="O134" s="163">
        <f>N134/Portada!$F$15</f>
        <v>0</v>
      </c>
      <c r="P134" s="22"/>
      <c r="Q134" s="22"/>
      <c r="R134" s="18"/>
      <c r="S134" s="89">
        <f t="shared" ref="S134:S154" si="38">M134*IF(G134=0,1,G134)*IF(I134=0,1,I134)</f>
        <v>0</v>
      </c>
      <c r="T134" s="18"/>
      <c r="U134" s="18"/>
      <c r="EC134" s="162">
        <f>(IF(G134=0,1,G134)*IF(I134=0,1,I134)*L134 )+M134*IF(G134=0,1,G134)*IF(I134=0,1,I134)</f>
        <v>0</v>
      </c>
    </row>
    <row r="135" spans="1:133" x14ac:dyDescent="0.25">
      <c r="B135" s="187" t="s">
        <v>161</v>
      </c>
      <c r="C135" s="187" t="s">
        <v>162</v>
      </c>
      <c r="D135" s="150"/>
      <c r="E135" s="151"/>
      <c r="F135" s="152"/>
      <c r="G135" s="153"/>
      <c r="H135" s="150"/>
      <c r="I135" s="152"/>
      <c r="J135" s="150"/>
      <c r="K135" s="180"/>
      <c r="L135" s="153">
        <v>0</v>
      </c>
      <c r="M135" s="147">
        <f>+IF(K135="L-TF",IF(L135&lt;Resum!$AD$37,(L135*Resum!$AD$38),Resum!$AD$39),+IF(K135="L-TT",IF(L135&lt;Resum!$AD$41,(L135*Resum!$AD$42),Resum!$AD$43),0))
+IF(K135="A",0,+IF(L135&gt;Resum!$AB$47,Resum!$AD$47*(+IF(L135&gt;Resum!$AC$47,(Resum!$AC$47-Resum!$AB$47),(L135-Resum!$AB$47))),0)+IF(L135&gt;Resum!$AB$48,Resum!$AD$48*(+IF(L135&gt;Resum!$AC$48,(Resum!$AC$48-Resum!$AB$48),(L135-Resum!$AB$48))),0)+IF(L135&gt;Resum!$AB$49,Resum!$AD$49*(L135-Resum!$AB$49),0))</f>
        <v>0</v>
      </c>
      <c r="N135" s="146">
        <f t="shared" si="37"/>
        <v>0</v>
      </c>
      <c r="O135" s="147">
        <f>N135/Portada!$F$15</f>
        <v>0</v>
      </c>
      <c r="P135" s="22"/>
      <c r="Q135" s="22"/>
      <c r="R135" s="18"/>
      <c r="S135" s="89">
        <f t="shared" si="38"/>
        <v>0</v>
      </c>
      <c r="T135" s="18"/>
      <c r="U135" s="18"/>
      <c r="EC135" s="146">
        <f t="shared" ref="EC135:EC154" si="39">(IF(G135=0,1,G135)*IF(I135=0,1,I135)*L135 )+M135*IF(G135=0,1,G135)*IF(I135=0,1,I135)</f>
        <v>0</v>
      </c>
    </row>
    <row r="136" spans="1:133" x14ac:dyDescent="0.25">
      <c r="A136" s="33"/>
      <c r="B136" s="140" t="s">
        <v>163</v>
      </c>
      <c r="C136" s="140" t="s">
        <v>164</v>
      </c>
      <c r="D136" s="141"/>
      <c r="E136" s="142"/>
      <c r="F136" s="143"/>
      <c r="G136" s="144"/>
      <c r="H136" s="141"/>
      <c r="I136" s="143"/>
      <c r="J136" s="141"/>
      <c r="K136" s="143"/>
      <c r="L136" s="144"/>
      <c r="M136" s="147">
        <f>+IF(K136="L-TF",IF(L136&lt;Resum!$AD$37,(L136*Resum!$AD$38),Resum!$AD$39),+IF(K136="L-TT",IF(L136&lt;Resum!$AD$41,(L136*Resum!$AD$42),Resum!$AD$43),0))
+IF(K136="A",0,+IF(L136&gt;Resum!$AB$47,Resum!$AD$47*(+IF(L136&gt;Resum!$AC$47,(Resum!$AC$47-Resum!$AB$47),(L136-Resum!$AB$47))),0)+IF(L136&gt;Resum!$AB$48,Resum!$AD$48*(+IF(L136&gt;Resum!$AC$48,(Resum!$AC$48-Resum!$AB$48),(L136-Resum!$AB$48))),0)+IF(L136&gt;Resum!$AB$49,Resum!$AD$49*(L136-Resum!$AB$49),0))</f>
        <v>0</v>
      </c>
      <c r="N136" s="146">
        <f t="shared" si="37"/>
        <v>0</v>
      </c>
      <c r="O136" s="147">
        <f>N136/Portada!$F$15</f>
        <v>0</v>
      </c>
      <c r="P136" s="22"/>
      <c r="Q136" s="22"/>
      <c r="R136" s="18"/>
      <c r="S136" s="89">
        <f t="shared" si="38"/>
        <v>0</v>
      </c>
      <c r="T136" s="18"/>
      <c r="U136" s="18"/>
      <c r="EC136" s="146">
        <f t="shared" si="39"/>
        <v>0</v>
      </c>
    </row>
    <row r="137" spans="1:133" x14ac:dyDescent="0.25">
      <c r="A137" s="33"/>
      <c r="B137" s="187" t="s">
        <v>165</v>
      </c>
      <c r="C137" s="187" t="s">
        <v>166</v>
      </c>
      <c r="D137" s="150"/>
      <c r="E137" s="151"/>
      <c r="F137" s="152"/>
      <c r="G137" s="153"/>
      <c r="H137" s="150"/>
      <c r="I137" s="152"/>
      <c r="J137" s="150"/>
      <c r="K137" s="180"/>
      <c r="L137" s="153">
        <v>0</v>
      </c>
      <c r="M137" s="147">
        <f>+IF(K137="L-TF",IF(L137&lt;Resum!$AD$37,(L137*Resum!$AD$38),Resum!$AD$39),+IF(K137="L-TT",IF(L137&lt;Resum!$AD$41,(L137*Resum!$AD$42),Resum!$AD$43),0))
+IF(K137="A",0,+IF(L137&gt;Resum!$AB$47,Resum!$AD$47*(+IF(L137&gt;Resum!$AC$47,(Resum!$AC$47-Resum!$AB$47),(L137-Resum!$AB$47))),0)+IF(L137&gt;Resum!$AB$48,Resum!$AD$48*(+IF(L137&gt;Resum!$AC$48,(Resum!$AC$48-Resum!$AB$48),(L137-Resum!$AB$48))),0)+IF(L137&gt;Resum!$AB$49,Resum!$AD$49*(L137-Resum!$AB$49),0))</f>
        <v>0</v>
      </c>
      <c r="N137" s="146">
        <f t="shared" si="37"/>
        <v>0</v>
      </c>
      <c r="O137" s="147">
        <f>N137/Portada!$F$15</f>
        <v>0</v>
      </c>
      <c r="P137" s="22"/>
      <c r="Q137" s="22"/>
      <c r="R137" s="18"/>
      <c r="S137" s="89">
        <f t="shared" si="38"/>
        <v>0</v>
      </c>
      <c r="T137" s="18"/>
      <c r="U137" s="18"/>
      <c r="EC137" s="146">
        <f t="shared" si="39"/>
        <v>0</v>
      </c>
    </row>
    <row r="138" spans="1:133" x14ac:dyDescent="0.25">
      <c r="A138" s="33"/>
      <c r="B138" s="156" t="s">
        <v>167</v>
      </c>
      <c r="C138" s="156" t="s">
        <v>168</v>
      </c>
      <c r="D138" s="141"/>
      <c r="E138" s="142"/>
      <c r="F138" s="143"/>
      <c r="G138" s="144"/>
      <c r="H138" s="141"/>
      <c r="I138" s="143"/>
      <c r="J138" s="141"/>
      <c r="K138" s="143"/>
      <c r="L138" s="144"/>
      <c r="M138" s="147">
        <f>+IF(K138="L-TF",IF(L138&lt;Resum!$AD$37,(L138*Resum!$AD$38),Resum!$AD$39),+IF(K138="L-TT",IF(L138&lt;Resum!$AD$41,(L138*Resum!$AD$42),Resum!$AD$43),0))
+IF(K138="A",0,+IF(L138&gt;Resum!$AB$47,Resum!$AD$47*(+IF(L138&gt;Resum!$AC$47,(Resum!$AC$47-Resum!$AB$47),(L138-Resum!$AB$47))),0)+IF(L138&gt;Resum!$AB$48,Resum!$AD$48*(+IF(L138&gt;Resum!$AC$48,(Resum!$AC$48-Resum!$AB$48),(L138-Resum!$AB$48))),0)+IF(L138&gt;Resum!$AB$49,Resum!$AD$49*(L138-Resum!$AB$49),0))</f>
        <v>0</v>
      </c>
      <c r="N138" s="146">
        <f t="shared" ref="N138:N154" si="40">(IF(G138=0,1,G138)*IF(I138=0,1,I138)*L138 )+M138*IF(G138=0,1,G138)*IF(I138=0,1,I138)</f>
        <v>0</v>
      </c>
      <c r="O138" s="147">
        <f>N138/Portada!$F$15</f>
        <v>0</v>
      </c>
      <c r="P138" s="22"/>
      <c r="Q138" s="22"/>
      <c r="R138" s="18"/>
      <c r="S138" s="89"/>
      <c r="T138" s="18"/>
      <c r="U138" s="18"/>
      <c r="EC138" s="146">
        <f t="shared" si="39"/>
        <v>0</v>
      </c>
    </row>
    <row r="139" spans="1:133" x14ac:dyDescent="0.25">
      <c r="A139" s="33"/>
      <c r="B139" s="187" t="s">
        <v>169</v>
      </c>
      <c r="C139" s="187" t="s">
        <v>170</v>
      </c>
      <c r="D139" s="150"/>
      <c r="E139" s="151"/>
      <c r="F139" s="152"/>
      <c r="G139" s="153"/>
      <c r="H139" s="150"/>
      <c r="I139" s="152"/>
      <c r="J139" s="150"/>
      <c r="K139" s="180"/>
      <c r="L139" s="153"/>
      <c r="M139" s="147">
        <f>+IF(K139="L-TF",IF(L139&lt;Resum!$AD$37,(L139*Resum!$AD$38),Resum!$AD$39),+IF(K139="L-TT",IF(L139&lt;Resum!$AD$41,(L139*Resum!$AD$42),Resum!$AD$43),0))
+IF(K139="A",0,+IF(L139&gt;Resum!$AB$47,Resum!$AD$47*(+IF(L139&gt;Resum!$AC$47,(Resum!$AC$47-Resum!$AB$47),(L139-Resum!$AB$47))),0)+IF(L139&gt;Resum!$AB$48,Resum!$AD$48*(+IF(L139&gt;Resum!$AC$48,(Resum!$AC$48-Resum!$AB$48),(L139-Resum!$AB$48))),0)+IF(L139&gt;Resum!$AB$49,Resum!$AD$49*(L139-Resum!$AB$49),0))</f>
        <v>0</v>
      </c>
      <c r="N139" s="146">
        <f t="shared" si="40"/>
        <v>0</v>
      </c>
      <c r="O139" s="147">
        <f>N139/Portada!$F$15</f>
        <v>0</v>
      </c>
      <c r="P139" s="22"/>
      <c r="Q139" s="22"/>
      <c r="R139" s="18"/>
      <c r="S139" s="89"/>
      <c r="T139" s="18"/>
      <c r="U139" s="18"/>
      <c r="EC139" s="146">
        <f t="shared" si="39"/>
        <v>0</v>
      </c>
    </row>
    <row r="140" spans="1:133" x14ac:dyDescent="0.25">
      <c r="A140" s="33"/>
      <c r="B140" s="140" t="s">
        <v>171</v>
      </c>
      <c r="C140" s="140" t="s">
        <v>172</v>
      </c>
      <c r="D140" s="141"/>
      <c r="E140" s="142"/>
      <c r="F140" s="143"/>
      <c r="G140" s="144"/>
      <c r="H140" s="141"/>
      <c r="I140" s="143"/>
      <c r="J140" s="141"/>
      <c r="K140" s="143"/>
      <c r="L140" s="144"/>
      <c r="M140" s="147">
        <f>+IF(K140="L-TF",IF(L140&lt;Resum!$AD$37,(L140*Resum!$AD$38),Resum!$AD$39),+IF(K140="L-TT",IF(L140&lt;Resum!$AD$41,(L140*Resum!$AD$42),Resum!$AD$43),0))
+IF(K140="A",0,+IF(L140&gt;Resum!$AB$47,Resum!$AD$47*(+IF(L140&gt;Resum!$AC$47,(Resum!$AC$47-Resum!$AB$47),(L140-Resum!$AB$47))),0)+IF(L140&gt;Resum!$AB$48,Resum!$AD$48*(+IF(L140&gt;Resum!$AC$48,(Resum!$AC$48-Resum!$AB$48),(L140-Resum!$AB$48))),0)+IF(L140&gt;Resum!$AB$49,Resum!$AD$49*(L140-Resum!$AB$49),0))</f>
        <v>0</v>
      </c>
      <c r="N140" s="146">
        <f t="shared" si="40"/>
        <v>0</v>
      </c>
      <c r="O140" s="147">
        <f>N140/Portada!$F$15</f>
        <v>0</v>
      </c>
      <c r="P140" s="22"/>
      <c r="Q140" s="22"/>
      <c r="R140" s="18"/>
      <c r="S140" s="89"/>
      <c r="T140" s="18"/>
      <c r="U140" s="18"/>
      <c r="EC140" s="146">
        <f t="shared" si="39"/>
        <v>0</v>
      </c>
    </row>
    <row r="141" spans="1:133" x14ac:dyDescent="0.25">
      <c r="A141" s="33"/>
      <c r="B141" s="187" t="s">
        <v>173</v>
      </c>
      <c r="C141" s="187" t="s">
        <v>174</v>
      </c>
      <c r="D141" s="150"/>
      <c r="E141" s="151"/>
      <c r="F141" s="152"/>
      <c r="G141" s="153"/>
      <c r="H141" s="150"/>
      <c r="I141" s="152"/>
      <c r="J141" s="150"/>
      <c r="K141" s="180"/>
      <c r="L141" s="153"/>
      <c r="M141" s="147">
        <f>+IF(K141="L-TF",IF(L141&lt;Resum!$AD$37,(L141*Resum!$AD$38),Resum!$AD$39),+IF(K141="L-TT",IF(L141&lt;Resum!$AD$41,(L141*Resum!$AD$42),Resum!$AD$43),0))
+IF(K141="A",0,+IF(L141&gt;Resum!$AB$47,Resum!$AD$47*(+IF(L141&gt;Resum!$AC$47,(Resum!$AC$47-Resum!$AB$47),(L141-Resum!$AB$47))),0)+IF(L141&gt;Resum!$AB$48,Resum!$AD$48*(+IF(L141&gt;Resum!$AC$48,(Resum!$AC$48-Resum!$AB$48),(L141-Resum!$AB$48))),0)+IF(L141&gt;Resum!$AB$49,Resum!$AD$49*(L141-Resum!$AB$49),0))</f>
        <v>0</v>
      </c>
      <c r="N141" s="146">
        <f t="shared" si="40"/>
        <v>0</v>
      </c>
      <c r="O141" s="147">
        <f>N141/Portada!$F$15</f>
        <v>0</v>
      </c>
      <c r="P141" s="22"/>
      <c r="Q141" s="22"/>
      <c r="R141" s="18"/>
      <c r="S141" s="89"/>
      <c r="T141" s="18"/>
      <c r="U141" s="18"/>
      <c r="EC141" s="146">
        <f t="shared" si="39"/>
        <v>0</v>
      </c>
    </row>
    <row r="142" spans="1:133" x14ac:dyDescent="0.25">
      <c r="A142" s="33"/>
      <c r="B142" s="156" t="s">
        <v>175</v>
      </c>
      <c r="C142" s="156" t="s">
        <v>176</v>
      </c>
      <c r="D142" s="141"/>
      <c r="E142" s="142"/>
      <c r="F142" s="143"/>
      <c r="G142" s="144"/>
      <c r="H142" s="141"/>
      <c r="I142" s="143"/>
      <c r="J142" s="141"/>
      <c r="K142" s="143"/>
      <c r="L142" s="144"/>
      <c r="M142" s="147">
        <f>+IF(K142="L-TF",IF(L142&lt;Resum!$AD$37,(L142*Resum!$AD$38),Resum!$AD$39),+IF(K142="L-TT",IF(L142&lt;Resum!$AD$41,(L142*Resum!$AD$42),Resum!$AD$43),0))
+IF(K142="A",0,+IF(L142&gt;Resum!$AB$47,Resum!$AD$47*(+IF(L142&gt;Resum!$AC$47,(Resum!$AC$47-Resum!$AB$47),(L142-Resum!$AB$47))),0)+IF(L142&gt;Resum!$AB$48,Resum!$AD$48*(+IF(L142&gt;Resum!$AC$48,(Resum!$AC$48-Resum!$AB$48),(L142-Resum!$AB$48))),0)+IF(L142&gt;Resum!$AB$49,Resum!$AD$49*(L142-Resum!$AB$49),0))</f>
        <v>0</v>
      </c>
      <c r="N142" s="146">
        <f t="shared" si="40"/>
        <v>0</v>
      </c>
      <c r="O142" s="147">
        <f>N142/Portada!$F$15</f>
        <v>0</v>
      </c>
      <c r="P142" s="22"/>
      <c r="Q142" s="22"/>
      <c r="R142" s="18"/>
      <c r="S142" s="89"/>
      <c r="T142" s="18"/>
      <c r="U142" s="18"/>
      <c r="EC142" s="146">
        <f t="shared" si="39"/>
        <v>0</v>
      </c>
    </row>
    <row r="143" spans="1:133" x14ac:dyDescent="0.25">
      <c r="A143" s="33"/>
      <c r="B143" s="187" t="s">
        <v>177</v>
      </c>
      <c r="C143" s="187" t="s">
        <v>178</v>
      </c>
      <c r="D143" s="150"/>
      <c r="E143" s="151"/>
      <c r="F143" s="152"/>
      <c r="G143" s="153"/>
      <c r="H143" s="150"/>
      <c r="I143" s="152"/>
      <c r="J143" s="150"/>
      <c r="K143" s="180"/>
      <c r="L143" s="153"/>
      <c r="M143" s="147">
        <f>+IF(K143="L-TF",IF(L143&lt;Resum!$AD$37,(L143*Resum!$AD$38),Resum!$AD$39),+IF(K143="L-TT",IF(L143&lt;Resum!$AD$41,(L143*Resum!$AD$42),Resum!$AD$43),0))
+IF(K143="A",0,+IF(L143&gt;Resum!$AB$47,Resum!$AD$47*(+IF(L143&gt;Resum!$AC$47,(Resum!$AC$47-Resum!$AB$47),(L143-Resum!$AB$47))),0)+IF(L143&gt;Resum!$AB$48,Resum!$AD$48*(+IF(L143&gt;Resum!$AC$48,(Resum!$AC$48-Resum!$AB$48),(L143-Resum!$AB$48))),0)+IF(L143&gt;Resum!$AB$49,Resum!$AD$49*(L143-Resum!$AB$49),0))</f>
        <v>0</v>
      </c>
      <c r="N143" s="146">
        <f t="shared" si="40"/>
        <v>0</v>
      </c>
      <c r="O143" s="147">
        <f>N143/Portada!$F$15</f>
        <v>0</v>
      </c>
      <c r="P143" s="22"/>
      <c r="Q143" s="22"/>
      <c r="R143" s="18"/>
      <c r="S143" s="89"/>
      <c r="T143" s="18"/>
      <c r="U143" s="18"/>
      <c r="EC143" s="146">
        <f t="shared" si="39"/>
        <v>0</v>
      </c>
    </row>
    <row r="144" spans="1:133" x14ac:dyDescent="0.25">
      <c r="A144" s="33"/>
      <c r="B144" s="140" t="s">
        <v>179</v>
      </c>
      <c r="C144" s="140" t="s">
        <v>180</v>
      </c>
      <c r="D144" s="141"/>
      <c r="E144" s="142"/>
      <c r="F144" s="143"/>
      <c r="G144" s="144"/>
      <c r="H144" s="141"/>
      <c r="I144" s="143"/>
      <c r="J144" s="141"/>
      <c r="K144" s="143"/>
      <c r="L144" s="144"/>
      <c r="M144" s="147">
        <f>+IF(K144="L-TF",IF(L144&lt;Resum!$AD$37,(L144*Resum!$AD$38),Resum!$AD$39),+IF(K144="L-TT",IF(L144&lt;Resum!$AD$41,(L144*Resum!$AD$42),Resum!$AD$43),0))
+IF(K144="A",0,+IF(L144&gt;Resum!$AB$47,Resum!$AD$47*(+IF(L144&gt;Resum!$AC$47,(Resum!$AC$47-Resum!$AB$47),(L144-Resum!$AB$47))),0)+IF(L144&gt;Resum!$AB$48,Resum!$AD$48*(+IF(L144&gt;Resum!$AC$48,(Resum!$AC$48-Resum!$AB$48),(L144-Resum!$AB$48))),0)+IF(L144&gt;Resum!$AB$49,Resum!$AD$49*(L144-Resum!$AB$49),0))</f>
        <v>0</v>
      </c>
      <c r="N144" s="146">
        <f t="shared" si="40"/>
        <v>0</v>
      </c>
      <c r="O144" s="147">
        <f>N144/Portada!$F$15</f>
        <v>0</v>
      </c>
      <c r="P144" s="22"/>
      <c r="Q144" s="22"/>
      <c r="R144" s="18"/>
      <c r="S144" s="89"/>
      <c r="T144" s="18"/>
      <c r="U144" s="18"/>
      <c r="EC144" s="146">
        <f t="shared" si="39"/>
        <v>0</v>
      </c>
    </row>
    <row r="145" spans="1:133" x14ac:dyDescent="0.25">
      <c r="A145" s="33"/>
      <c r="B145" s="187" t="s">
        <v>181</v>
      </c>
      <c r="C145" s="187" t="s">
        <v>182</v>
      </c>
      <c r="D145" s="150"/>
      <c r="E145" s="151"/>
      <c r="F145" s="152"/>
      <c r="G145" s="153"/>
      <c r="H145" s="150"/>
      <c r="I145" s="152"/>
      <c r="J145" s="150"/>
      <c r="K145" s="180"/>
      <c r="L145" s="153"/>
      <c r="M145" s="147">
        <f>+IF(K145="L-TF",IF(L145&lt;Resum!$AD$37,(L145*Resum!$AD$38),Resum!$AD$39),+IF(K145="L-TT",IF(L145&lt;Resum!$AD$41,(L145*Resum!$AD$42),Resum!$AD$43),0))
+IF(K145="A",0,+IF(L145&gt;Resum!$AB$47,Resum!$AD$47*(+IF(L145&gt;Resum!$AC$47,(Resum!$AC$47-Resum!$AB$47),(L145-Resum!$AB$47))),0)+IF(L145&gt;Resum!$AB$48,Resum!$AD$48*(+IF(L145&gt;Resum!$AC$48,(Resum!$AC$48-Resum!$AB$48),(L145-Resum!$AB$48))),0)+IF(L145&gt;Resum!$AB$49,Resum!$AD$49*(L145-Resum!$AB$49),0))</f>
        <v>0</v>
      </c>
      <c r="N145" s="146">
        <f t="shared" si="40"/>
        <v>0</v>
      </c>
      <c r="O145" s="147">
        <f>N145/Portada!$F$15</f>
        <v>0</v>
      </c>
      <c r="P145" s="22"/>
      <c r="Q145" s="22"/>
      <c r="R145" s="18"/>
      <c r="S145" s="89"/>
      <c r="T145" s="18"/>
      <c r="U145" s="18"/>
      <c r="EC145" s="146">
        <f t="shared" si="39"/>
        <v>0</v>
      </c>
    </row>
    <row r="146" spans="1:133" x14ac:dyDescent="0.25">
      <c r="A146" s="33"/>
      <c r="B146" s="156" t="s">
        <v>183</v>
      </c>
      <c r="C146" s="156" t="s">
        <v>184</v>
      </c>
      <c r="D146" s="141"/>
      <c r="E146" s="142"/>
      <c r="F146" s="143"/>
      <c r="G146" s="144"/>
      <c r="H146" s="141"/>
      <c r="I146" s="143"/>
      <c r="J146" s="141"/>
      <c r="K146" s="143"/>
      <c r="L146" s="144"/>
      <c r="M146" s="147">
        <f>+IF(K146="L-TF",IF(L146&lt;Resum!$AD$37,(L146*Resum!$AD$38),Resum!$AD$39),+IF(K146="L-TT",IF(L146&lt;Resum!$AD$41,(L146*Resum!$AD$42),Resum!$AD$43),0))
+IF(K146="A",0,+IF(L146&gt;Resum!$AB$47,Resum!$AD$47*(+IF(L146&gt;Resum!$AC$47,(Resum!$AC$47-Resum!$AB$47),(L146-Resum!$AB$47))),0)+IF(L146&gt;Resum!$AB$48,Resum!$AD$48*(+IF(L146&gt;Resum!$AC$48,(Resum!$AC$48-Resum!$AB$48),(L146-Resum!$AB$48))),0)+IF(L146&gt;Resum!$AB$49,Resum!$AD$49*(L146-Resum!$AB$49),0))</f>
        <v>0</v>
      </c>
      <c r="N146" s="146">
        <f t="shared" si="40"/>
        <v>0</v>
      </c>
      <c r="O146" s="147">
        <f>N146/Portada!$F$15</f>
        <v>0</v>
      </c>
      <c r="P146" s="22"/>
      <c r="Q146" s="22"/>
      <c r="R146" s="18"/>
      <c r="S146" s="89"/>
      <c r="T146" s="18"/>
      <c r="U146" s="18"/>
      <c r="EC146" s="146">
        <f t="shared" si="39"/>
        <v>0</v>
      </c>
    </row>
    <row r="147" spans="1:133" x14ac:dyDescent="0.25">
      <c r="A147" s="33"/>
      <c r="B147" s="187" t="s">
        <v>185</v>
      </c>
      <c r="C147" s="187" t="s">
        <v>186</v>
      </c>
      <c r="D147" s="150"/>
      <c r="E147" s="151"/>
      <c r="F147" s="152"/>
      <c r="G147" s="153"/>
      <c r="H147" s="150"/>
      <c r="I147" s="152"/>
      <c r="J147" s="150"/>
      <c r="K147" s="180"/>
      <c r="L147" s="153"/>
      <c r="M147" s="147">
        <f>+IF(K147="L-TF",IF(L147&lt;Resum!$AD$37,(L147*Resum!$AD$38),Resum!$AD$39),+IF(K147="L-TT",IF(L147&lt;Resum!$AD$41,(L147*Resum!$AD$42),Resum!$AD$43),0))
+IF(K147="A",0,+IF(L147&gt;Resum!$AB$47,Resum!$AD$47*(+IF(L147&gt;Resum!$AC$47,(Resum!$AC$47-Resum!$AB$47),(L147-Resum!$AB$47))),0)+IF(L147&gt;Resum!$AB$48,Resum!$AD$48*(+IF(L147&gt;Resum!$AC$48,(Resum!$AC$48-Resum!$AB$48),(L147-Resum!$AB$48))),0)+IF(L147&gt;Resum!$AB$49,Resum!$AD$49*(L147-Resum!$AB$49),0))</f>
        <v>0</v>
      </c>
      <c r="N147" s="146">
        <f t="shared" si="40"/>
        <v>0</v>
      </c>
      <c r="O147" s="147">
        <f>N147/Portada!$F$15</f>
        <v>0</v>
      </c>
      <c r="P147" s="22"/>
      <c r="Q147" s="22"/>
      <c r="R147" s="18"/>
      <c r="S147" s="89"/>
      <c r="T147" s="18"/>
      <c r="U147" s="18"/>
      <c r="EC147" s="146">
        <f t="shared" si="39"/>
        <v>0</v>
      </c>
    </row>
    <row r="148" spans="1:133" x14ac:dyDescent="0.25">
      <c r="A148" s="33"/>
      <c r="B148" s="140" t="s">
        <v>187</v>
      </c>
      <c r="C148" s="140" t="s">
        <v>188</v>
      </c>
      <c r="D148" s="141"/>
      <c r="E148" s="142"/>
      <c r="F148" s="143"/>
      <c r="G148" s="144"/>
      <c r="H148" s="141"/>
      <c r="I148" s="143"/>
      <c r="J148" s="141"/>
      <c r="K148" s="143"/>
      <c r="L148" s="144"/>
      <c r="M148" s="147">
        <f>+IF(K148="L-TF",IF(L148&lt;Resum!$AD$37,(L148*Resum!$AD$38),Resum!$AD$39),+IF(K148="L-TT",IF(L148&lt;Resum!$AD$41,(L148*Resum!$AD$42),Resum!$AD$43),0))
+IF(K148="A",0,+IF(L148&gt;Resum!$AB$47,Resum!$AD$47*(+IF(L148&gt;Resum!$AC$47,(Resum!$AC$47-Resum!$AB$47),(L148-Resum!$AB$47))),0)+IF(L148&gt;Resum!$AB$48,Resum!$AD$48*(+IF(L148&gt;Resum!$AC$48,(Resum!$AC$48-Resum!$AB$48),(L148-Resum!$AB$48))),0)+IF(L148&gt;Resum!$AB$49,Resum!$AD$49*(L148-Resum!$AB$49),0))</f>
        <v>0</v>
      </c>
      <c r="N148" s="146">
        <f t="shared" si="40"/>
        <v>0</v>
      </c>
      <c r="O148" s="147">
        <f>N148/Portada!$F$15</f>
        <v>0</v>
      </c>
      <c r="P148" s="22"/>
      <c r="Q148" s="22"/>
      <c r="R148" s="18"/>
      <c r="S148" s="89"/>
      <c r="T148" s="18"/>
      <c r="U148" s="18"/>
      <c r="EC148" s="146">
        <f t="shared" si="39"/>
        <v>0</v>
      </c>
    </row>
    <row r="149" spans="1:133" x14ac:dyDescent="0.25">
      <c r="A149" s="33"/>
      <c r="B149" s="187" t="s">
        <v>189</v>
      </c>
      <c r="C149" s="187" t="s">
        <v>190</v>
      </c>
      <c r="D149" s="150"/>
      <c r="E149" s="151"/>
      <c r="F149" s="152"/>
      <c r="G149" s="153"/>
      <c r="H149" s="150"/>
      <c r="I149" s="152"/>
      <c r="J149" s="150"/>
      <c r="K149" s="180"/>
      <c r="L149" s="153"/>
      <c r="M149" s="147">
        <f>+IF(K149="L-TF",IF(L149&lt;Resum!$AD$37,(L149*Resum!$AD$38),Resum!$AD$39),+IF(K149="L-TT",IF(L149&lt;Resum!$AD$41,(L149*Resum!$AD$42),Resum!$AD$43),0))
+IF(K149="A",0,+IF(L149&gt;Resum!$AB$47,Resum!$AD$47*(+IF(L149&gt;Resum!$AC$47,(Resum!$AC$47-Resum!$AB$47),(L149-Resum!$AB$47))),0)+IF(L149&gt;Resum!$AB$48,Resum!$AD$48*(+IF(L149&gt;Resum!$AC$48,(Resum!$AC$48-Resum!$AB$48),(L149-Resum!$AB$48))),0)+IF(L149&gt;Resum!$AB$49,Resum!$AD$49*(L149-Resum!$AB$49),0))</f>
        <v>0</v>
      </c>
      <c r="N149" s="146">
        <f t="shared" si="40"/>
        <v>0</v>
      </c>
      <c r="O149" s="147">
        <f>N149/Portada!$F$15</f>
        <v>0</v>
      </c>
      <c r="P149" s="22"/>
      <c r="Q149" s="22"/>
      <c r="R149" s="18"/>
      <c r="S149" s="89"/>
      <c r="T149" s="18"/>
      <c r="U149" s="18"/>
      <c r="EC149" s="146">
        <f t="shared" si="39"/>
        <v>0</v>
      </c>
    </row>
    <row r="150" spans="1:133" x14ac:dyDescent="0.25">
      <c r="A150" s="33"/>
      <c r="B150" s="250" t="s">
        <v>191</v>
      </c>
      <c r="C150" s="156" t="s">
        <v>192</v>
      </c>
      <c r="D150" s="141"/>
      <c r="E150" s="142"/>
      <c r="F150" s="143"/>
      <c r="G150" s="144"/>
      <c r="H150" s="141"/>
      <c r="I150" s="143"/>
      <c r="J150" s="141"/>
      <c r="K150" s="143"/>
      <c r="L150" s="144"/>
      <c r="M150" s="147">
        <f>+IF(K150="L-TF",IF(L150&lt;Resum!$AD$37,(L150*Resum!$AD$38),Resum!$AD$39),+IF(K150="L-TT",IF(L150&lt;Resum!$AD$41,(L150*Resum!$AD$42),Resum!$AD$43),0))
+IF(K150="A",0,+IF(L150&gt;Resum!$AB$47,Resum!$AD$47*(+IF(L150&gt;Resum!$AC$47,(Resum!$AC$47-Resum!$AB$47),(L150-Resum!$AB$47))),0)+IF(L150&gt;Resum!$AB$48,Resum!$AD$48*(+IF(L150&gt;Resum!$AC$48,(Resum!$AC$48-Resum!$AB$48),(L150-Resum!$AB$48))),0)+IF(L150&gt;Resum!$AB$49,Resum!$AD$49*(L150-Resum!$AB$49),0))</f>
        <v>0</v>
      </c>
      <c r="N150" s="146">
        <f t="shared" si="40"/>
        <v>0</v>
      </c>
      <c r="O150" s="147">
        <f>N150/Portada!$F$15</f>
        <v>0</v>
      </c>
      <c r="P150" s="22"/>
      <c r="Q150" s="22"/>
      <c r="R150" s="18"/>
      <c r="S150" s="89"/>
      <c r="T150" s="18"/>
      <c r="U150" s="18"/>
      <c r="EC150" s="146">
        <f t="shared" si="39"/>
        <v>0</v>
      </c>
    </row>
    <row r="151" spans="1:133" x14ac:dyDescent="0.25">
      <c r="A151" s="33"/>
      <c r="B151" s="187" t="s">
        <v>193</v>
      </c>
      <c r="C151" s="187" t="s">
        <v>194</v>
      </c>
      <c r="D151" s="150"/>
      <c r="E151" s="151"/>
      <c r="F151" s="152"/>
      <c r="G151" s="153"/>
      <c r="H151" s="150"/>
      <c r="I151" s="152"/>
      <c r="J151" s="150"/>
      <c r="K151" s="180"/>
      <c r="L151" s="153"/>
      <c r="M151" s="147">
        <f>+IF(K151="L-TF",IF(L151&lt;Resum!$AD$37,(L151*Resum!$AD$38),Resum!$AD$39),+IF(K151="L-TT",IF(L151&lt;Resum!$AD$41,(L151*Resum!$AD$42),Resum!$AD$43),0))
+IF(K151="A",0,+IF(L151&gt;Resum!$AB$47,Resum!$AD$47*(+IF(L151&gt;Resum!$AC$47,(Resum!$AC$47-Resum!$AB$47),(L151-Resum!$AB$47))),0)+IF(L151&gt;Resum!$AB$48,Resum!$AD$48*(+IF(L151&gt;Resum!$AC$48,(Resum!$AC$48-Resum!$AB$48),(L151-Resum!$AB$48))),0)+IF(L151&gt;Resum!$AB$49,Resum!$AD$49*(L151-Resum!$AB$49),0))</f>
        <v>0</v>
      </c>
      <c r="N151" s="146">
        <f t="shared" si="40"/>
        <v>0</v>
      </c>
      <c r="O151" s="147">
        <f>N151/Portada!$F$15</f>
        <v>0</v>
      </c>
      <c r="P151" s="22"/>
      <c r="Q151" s="22"/>
      <c r="R151" s="18"/>
      <c r="S151" s="89"/>
      <c r="T151" s="18"/>
      <c r="U151" s="18"/>
      <c r="EC151" s="146">
        <f t="shared" si="39"/>
        <v>0</v>
      </c>
    </row>
    <row r="152" spans="1:133" x14ac:dyDescent="0.25">
      <c r="A152" s="33"/>
      <c r="B152" s="140" t="s">
        <v>195</v>
      </c>
      <c r="C152" s="242"/>
      <c r="D152" s="141"/>
      <c r="E152" s="142"/>
      <c r="F152" s="143"/>
      <c r="G152" s="144"/>
      <c r="H152" s="141"/>
      <c r="I152" s="143"/>
      <c r="J152" s="141"/>
      <c r="K152" s="143"/>
      <c r="L152" s="144"/>
      <c r="M152" s="147">
        <f>+IF(K152="L-TF",IF(L152&lt;Resum!$AD$37,(L152*Resum!$AD$38),Resum!$AD$39),+IF(K152="L-TT",IF(L152&lt;Resum!$AD$41,(L152*Resum!$AD$42),Resum!$AD$43),0))
+IF(K152="A",0,+IF(L152&gt;Resum!$AB$47,Resum!$AD$47*(+IF(L152&gt;Resum!$AC$47,(Resum!$AC$47-Resum!$AB$47),(L152-Resum!$AB$47))),0)+IF(L152&gt;Resum!$AB$48,Resum!$AD$48*(+IF(L152&gt;Resum!$AC$48,(Resum!$AC$48-Resum!$AB$48),(L152-Resum!$AB$48))),0)+IF(L152&gt;Resum!$AB$49,Resum!$AD$49*(L152-Resum!$AB$49),0))</f>
        <v>0</v>
      </c>
      <c r="N152" s="146">
        <f t="shared" si="40"/>
        <v>0</v>
      </c>
      <c r="O152" s="147">
        <f>N152/Portada!$F$15</f>
        <v>0</v>
      </c>
      <c r="P152" s="22"/>
      <c r="Q152" s="22"/>
      <c r="R152" s="18"/>
      <c r="S152" s="89">
        <f t="shared" si="38"/>
        <v>0</v>
      </c>
      <c r="T152" s="18"/>
      <c r="U152" s="18"/>
      <c r="EC152" s="146">
        <f t="shared" si="39"/>
        <v>0</v>
      </c>
    </row>
    <row r="153" spans="1:133" x14ac:dyDescent="0.25">
      <c r="A153" s="33"/>
      <c r="B153" s="187" t="s">
        <v>196</v>
      </c>
      <c r="C153" s="134"/>
      <c r="D153" s="150"/>
      <c r="E153" s="151"/>
      <c r="F153" s="152"/>
      <c r="G153" s="153"/>
      <c r="H153" s="150"/>
      <c r="I153" s="152"/>
      <c r="J153" s="150"/>
      <c r="K153" s="180"/>
      <c r="L153" s="153"/>
      <c r="M153" s="147">
        <f>+IF(K153="L-TF",IF(L153&lt;Resum!$AD$37,(L153*Resum!$AD$38),Resum!$AD$39),+IF(K153="L-TT",IF(L153&lt;Resum!$AD$41,(L153*Resum!$AD$42),Resum!$AD$43),0))
+IF(K153="A",0,+IF(L153&gt;Resum!$AB$47,Resum!$AD$47*(+IF(L153&gt;Resum!$AC$47,(Resum!$AC$47-Resum!$AB$47),(L153-Resum!$AB$47))),0)+IF(L153&gt;Resum!$AB$48,Resum!$AD$48*(+IF(L153&gt;Resum!$AC$48,(Resum!$AC$48-Resum!$AB$48),(L153-Resum!$AB$48))),0)+IF(L153&gt;Resum!$AB$49,Resum!$AD$49*(L153-Resum!$AB$49),0))</f>
        <v>0</v>
      </c>
      <c r="N153" s="146">
        <f t="shared" si="40"/>
        <v>0</v>
      </c>
      <c r="O153" s="147">
        <f>N153/Portada!$F$15</f>
        <v>0</v>
      </c>
      <c r="P153" s="22"/>
      <c r="Q153" s="22"/>
      <c r="R153" s="18"/>
      <c r="S153" s="89">
        <f t="shared" si="38"/>
        <v>0</v>
      </c>
      <c r="T153" s="18"/>
      <c r="U153" s="18"/>
      <c r="EC153" s="146">
        <f t="shared" si="39"/>
        <v>0</v>
      </c>
    </row>
    <row r="154" spans="1:133" x14ac:dyDescent="0.25">
      <c r="A154" s="33"/>
      <c r="B154" s="140" t="s">
        <v>197</v>
      </c>
      <c r="C154" s="134"/>
      <c r="D154" s="141"/>
      <c r="E154" s="142"/>
      <c r="F154" s="143"/>
      <c r="G154" s="144"/>
      <c r="H154" s="141"/>
      <c r="I154" s="143"/>
      <c r="J154" s="141"/>
      <c r="K154" s="143"/>
      <c r="L154" s="144"/>
      <c r="M154" s="147">
        <f>+IF(K154="L-TF",IF(L154&lt;Resum!$AD$37,(L154*Resum!$AD$38),Resum!$AD$39),+IF(K154="L-TT",IF(L154&lt;Resum!$AD$41,(L154*Resum!$AD$42),Resum!$AD$43),0))
+IF(K154="A",0,+IF(L154&gt;Resum!$AB$47,Resum!$AD$47*(+IF(L154&gt;Resum!$AC$47,(Resum!$AC$47-Resum!$AB$47),(L154-Resum!$AB$47))),0)+IF(L154&gt;Resum!$AB$48,Resum!$AD$48*(+IF(L154&gt;Resum!$AC$48,(Resum!$AC$48-Resum!$AB$48),(L154-Resum!$AB$48))),0)+IF(L154&gt;Resum!$AB$49,Resum!$AD$49*(L154-Resum!$AB$49),0))</f>
        <v>0</v>
      </c>
      <c r="N154" s="146">
        <f t="shared" si="40"/>
        <v>0</v>
      </c>
      <c r="O154" s="147">
        <f>N154/Portada!$F$15</f>
        <v>0</v>
      </c>
      <c r="P154" s="22"/>
      <c r="Q154" s="22"/>
      <c r="R154" s="18"/>
      <c r="S154" s="89">
        <f t="shared" si="38"/>
        <v>0</v>
      </c>
      <c r="T154" s="18"/>
      <c r="U154" s="18"/>
      <c r="EC154" s="146">
        <f t="shared" si="39"/>
        <v>0</v>
      </c>
    </row>
    <row r="155" spans="1:133" ht="15.75" thickBot="1" x14ac:dyDescent="0.3">
      <c r="A155" s="33"/>
      <c r="B155" s="46"/>
      <c r="C155" s="128"/>
      <c r="D155" s="129"/>
      <c r="E155" s="130"/>
      <c r="F155" s="130"/>
      <c r="G155" s="129"/>
      <c r="H155" s="129"/>
      <c r="I155" s="130"/>
      <c r="J155" s="129"/>
      <c r="K155" s="130"/>
      <c r="L155" s="129"/>
      <c r="M155" s="136"/>
      <c r="N155" s="131">
        <f>SUM(N134:N154)</f>
        <v>0</v>
      </c>
      <c r="O155" s="131">
        <f>SUM(O134:O154)</f>
        <v>0</v>
      </c>
      <c r="P155" s="38">
        <f>SUM(P134:P154)</f>
        <v>0</v>
      </c>
      <c r="Q155" s="38">
        <f>SUM(Q134:Q154)</f>
        <v>0</v>
      </c>
      <c r="R155" s="18"/>
      <c r="S155" s="38">
        <f>SUM(S134:S154)</f>
        <v>0</v>
      </c>
      <c r="T155" s="18"/>
      <c r="U155" s="18"/>
      <c r="EC155" s="131">
        <f>SUM(EC134:EC154)</f>
        <v>0</v>
      </c>
    </row>
    <row r="156" spans="1:133" x14ac:dyDescent="0.25">
      <c r="A156" s="18"/>
      <c r="B156" s="47"/>
      <c r="C156" s="66" t="s">
        <v>43</v>
      </c>
      <c r="D156" s="67" t="str">
        <f>C132</f>
        <v>CAPÍTOL 10.- Equip (Personal)</v>
      </c>
      <c r="E156" s="60"/>
      <c r="F156" s="60"/>
      <c r="G156" s="41"/>
      <c r="H156" s="41"/>
      <c r="I156" s="68"/>
      <c r="J156" s="41"/>
      <c r="K156" s="68"/>
      <c r="L156" s="41"/>
      <c r="M156" s="41"/>
      <c r="N156" s="42">
        <f>N155</f>
        <v>0</v>
      </c>
      <c r="O156" s="42">
        <f>(O155)</f>
        <v>0</v>
      </c>
      <c r="P156" s="42" t="e">
        <f>(P155+#REF!)</f>
        <v>#REF!</v>
      </c>
      <c r="Q156" s="42" t="e">
        <f>(Q155+#REF!)</f>
        <v>#REF!</v>
      </c>
      <c r="R156" s="40"/>
      <c r="S156" s="42">
        <f>S155</f>
        <v>0</v>
      </c>
      <c r="T156" s="18"/>
      <c r="U156" s="18"/>
      <c r="EC156" s="42">
        <f>(EC155)</f>
        <v>0</v>
      </c>
    </row>
    <row r="157" spans="1:133" x14ac:dyDescent="0.25">
      <c r="A157" s="33"/>
      <c r="R157" s="40"/>
      <c r="S157" s="40"/>
      <c r="T157" s="18"/>
      <c r="U157" s="18"/>
    </row>
    <row r="158" spans="1:133" x14ac:dyDescent="0.25">
      <c r="A158" s="18"/>
      <c r="R158" s="40"/>
      <c r="S158" s="40"/>
      <c r="T158" s="18"/>
      <c r="U158" s="18"/>
    </row>
    <row r="159" spans="1:133" ht="18.75" x14ac:dyDescent="0.3">
      <c r="A159" s="18"/>
      <c r="B159" s="52"/>
      <c r="C159" s="43" t="s">
        <v>198</v>
      </c>
      <c r="R159" s="40"/>
      <c r="S159" s="40"/>
      <c r="T159" s="18"/>
      <c r="U159" s="18"/>
    </row>
    <row r="160" spans="1:133" x14ac:dyDescent="0.25">
      <c r="A160" s="18"/>
      <c r="B160" s="40" t="s">
        <v>24</v>
      </c>
      <c r="C160" s="2"/>
      <c r="K160" s="30"/>
      <c r="R160" s="40"/>
      <c r="S160" s="40"/>
      <c r="T160" s="18"/>
      <c r="U160" s="18"/>
    </row>
    <row r="161" spans="1:133" x14ac:dyDescent="0.25">
      <c r="A161" s="33"/>
      <c r="B161" s="156" t="s">
        <v>199</v>
      </c>
      <c r="C161" s="156" t="s">
        <v>200</v>
      </c>
      <c r="D161" s="157"/>
      <c r="E161" s="158"/>
      <c r="F161" s="159"/>
      <c r="G161" s="160"/>
      <c r="H161" s="157"/>
      <c r="I161" s="159"/>
      <c r="J161" s="157"/>
      <c r="K161" s="182"/>
      <c r="L161" s="160"/>
      <c r="M161" s="163"/>
      <c r="N161" s="162">
        <f t="shared" ref="N161:N164" si="41">(IF(G161=0,1,G161)*IF(I161=0,1,I161)*L161 )+M161*IF(G161=0,1,G161)*IF(I161=0,1,I161)</f>
        <v>0</v>
      </c>
      <c r="O161" s="163">
        <f>N161/Portada!$F$15</f>
        <v>0</v>
      </c>
      <c r="P161" s="22"/>
      <c r="Q161" s="22"/>
      <c r="R161" s="18"/>
      <c r="S161" s="89">
        <f t="shared" ref="S161:S164" si="42">M161*IF(G161=0,1,G161)*IF(I161=0,1,I161)</f>
        <v>0</v>
      </c>
      <c r="T161" s="18"/>
      <c r="U161" s="18"/>
      <c r="EC161" s="37">
        <f>(IF(G161=0,1,G161)*IF(I161=0,1,I161)*L161 )+M161*IF(G161=0,1,G161)*IF(I161=0,1,I161)</f>
        <v>0</v>
      </c>
    </row>
    <row r="162" spans="1:133" x14ac:dyDescent="0.25">
      <c r="B162" s="176" t="s">
        <v>201</v>
      </c>
      <c r="C162" s="176" t="s">
        <v>202</v>
      </c>
      <c r="D162" s="150"/>
      <c r="E162" s="151"/>
      <c r="F162" s="152"/>
      <c r="G162" s="153"/>
      <c r="H162" s="150"/>
      <c r="I162" s="152"/>
      <c r="J162" s="150"/>
      <c r="K162" s="183"/>
      <c r="L162" s="153"/>
      <c r="M162" s="147"/>
      <c r="N162" s="146">
        <f t="shared" si="41"/>
        <v>0</v>
      </c>
      <c r="O162" s="147">
        <f>N162/Portada!$F$15</f>
        <v>0</v>
      </c>
      <c r="P162" s="22"/>
      <c r="Q162" s="22"/>
      <c r="R162" s="18"/>
      <c r="S162" s="89">
        <f t="shared" si="42"/>
        <v>0</v>
      </c>
      <c r="T162" s="18"/>
      <c r="U162" s="18"/>
      <c r="EC162" s="37">
        <f t="shared" ref="EC162:EC164" si="43">(IF(G162=0,1,G162)*IF(I162=0,1,I162)*L162 )+M162*IF(G162=0,1,G162)*IF(I162=0,1,I162)</f>
        <v>0</v>
      </c>
    </row>
    <row r="163" spans="1:133" x14ac:dyDescent="0.25">
      <c r="A163" s="33"/>
      <c r="B163" s="140" t="s">
        <v>203</v>
      </c>
      <c r="C163" s="133"/>
      <c r="D163" s="141"/>
      <c r="E163" s="142"/>
      <c r="F163" s="143"/>
      <c r="G163" s="144"/>
      <c r="H163" s="141"/>
      <c r="I163" s="143"/>
      <c r="J163" s="141"/>
      <c r="K163" s="184"/>
      <c r="L163" s="144"/>
      <c r="M163" s="147"/>
      <c r="N163" s="146">
        <f t="shared" si="41"/>
        <v>0</v>
      </c>
      <c r="O163" s="147">
        <f>N163/Portada!$F$15</f>
        <v>0</v>
      </c>
      <c r="P163" s="22"/>
      <c r="Q163" s="22"/>
      <c r="R163" s="18"/>
      <c r="S163" s="89">
        <f t="shared" si="42"/>
        <v>0</v>
      </c>
      <c r="T163" s="18"/>
      <c r="U163" s="18"/>
      <c r="EC163" s="37">
        <f t="shared" si="43"/>
        <v>0</v>
      </c>
    </row>
    <row r="164" spans="1:133" x14ac:dyDescent="0.25">
      <c r="A164" s="33"/>
      <c r="B164" s="176" t="s">
        <v>204</v>
      </c>
      <c r="C164" s="133"/>
      <c r="D164" s="150"/>
      <c r="E164" s="151"/>
      <c r="F164" s="152"/>
      <c r="G164" s="153"/>
      <c r="H164" s="150"/>
      <c r="I164" s="152"/>
      <c r="J164" s="150"/>
      <c r="K164" s="183"/>
      <c r="L164" s="153"/>
      <c r="M164" s="147"/>
      <c r="N164" s="146">
        <f t="shared" si="41"/>
        <v>0</v>
      </c>
      <c r="O164" s="147">
        <f>N164/Portada!$F$15</f>
        <v>0</v>
      </c>
      <c r="P164" s="22"/>
      <c r="Q164" s="22"/>
      <c r="R164" s="18"/>
      <c r="S164" s="89">
        <f t="shared" si="42"/>
        <v>0</v>
      </c>
      <c r="T164" s="18"/>
      <c r="U164" s="18"/>
      <c r="EC164" s="37">
        <f t="shared" si="43"/>
        <v>0</v>
      </c>
    </row>
    <row r="165" spans="1:133" ht="15.75" thickBot="1" x14ac:dyDescent="0.3">
      <c r="A165" s="33"/>
      <c r="B165" s="47"/>
      <c r="C165" s="128"/>
      <c r="D165" s="129"/>
      <c r="E165" s="130"/>
      <c r="F165" s="130"/>
      <c r="G165" s="129"/>
      <c r="H165" s="129"/>
      <c r="I165" s="130"/>
      <c r="J165" s="129"/>
      <c r="K165" s="130"/>
      <c r="L165" s="129"/>
      <c r="M165" s="136"/>
      <c r="N165" s="131">
        <f>SUM(N161:N164)</f>
        <v>0</v>
      </c>
      <c r="O165" s="131">
        <f>SUM(O161:O164)</f>
        <v>0</v>
      </c>
      <c r="P165" s="38">
        <f>SUM(P161:P164)</f>
        <v>0</v>
      </c>
      <c r="Q165" s="38">
        <f>SUM(Q161:Q164)</f>
        <v>0</v>
      </c>
      <c r="R165" s="18"/>
      <c r="S165" s="38">
        <f>SUM(S161:S164)</f>
        <v>0</v>
      </c>
      <c r="T165" s="18"/>
      <c r="U165" s="18"/>
      <c r="EC165" s="131">
        <f>SUM(EC161:EC164)</f>
        <v>0</v>
      </c>
    </row>
    <row r="166" spans="1:133" x14ac:dyDescent="0.25">
      <c r="A166" s="33"/>
      <c r="B166" s="47"/>
      <c r="C166" s="66" t="s">
        <v>43</v>
      </c>
      <c r="D166" s="67" t="str">
        <f>C159</f>
        <v>CAPÍTOL 11.- Assegurances</v>
      </c>
      <c r="E166" s="60"/>
      <c r="F166" s="60"/>
      <c r="G166" s="41"/>
      <c r="H166" s="41"/>
      <c r="I166" s="68"/>
      <c r="J166" s="41"/>
      <c r="K166" s="68"/>
      <c r="L166" s="41"/>
      <c r="M166" s="41"/>
      <c r="N166" s="42">
        <f>(N165)</f>
        <v>0</v>
      </c>
      <c r="O166" s="42">
        <f>(O165)</f>
        <v>0</v>
      </c>
      <c r="P166" s="42">
        <f>(P165)</f>
        <v>0</v>
      </c>
      <c r="Q166" s="42">
        <f>(Q165)</f>
        <v>0</v>
      </c>
      <c r="R166" s="40"/>
      <c r="S166" s="42">
        <f>(S165)</f>
        <v>0</v>
      </c>
      <c r="T166" s="18"/>
      <c r="U166" s="18"/>
      <c r="EC166" s="42">
        <f>(EC165)</f>
        <v>0</v>
      </c>
    </row>
    <row r="167" spans="1:133" ht="15.75" customHeight="1" x14ac:dyDescent="0.25">
      <c r="A167" s="33"/>
      <c r="R167" s="40"/>
      <c r="S167" s="40"/>
      <c r="T167" s="18"/>
      <c r="U167" s="18"/>
    </row>
    <row r="168" spans="1:133" ht="18.75" x14ac:dyDescent="0.3">
      <c r="A168" s="18"/>
      <c r="B168" s="52"/>
      <c r="C168" s="43" t="s">
        <v>205</v>
      </c>
      <c r="R168" s="40"/>
      <c r="S168" s="40"/>
      <c r="T168" s="18"/>
      <c r="U168" s="18"/>
    </row>
    <row r="169" spans="1:133" x14ac:dyDescent="0.25">
      <c r="A169" s="18"/>
      <c r="B169" s="40" t="s">
        <v>24</v>
      </c>
      <c r="C169" s="9"/>
      <c r="R169" s="40"/>
      <c r="S169" s="40"/>
      <c r="T169" s="18"/>
      <c r="U169" s="18"/>
    </row>
    <row r="170" spans="1:133" x14ac:dyDescent="0.25">
      <c r="A170" s="33"/>
      <c r="B170" s="156" t="s">
        <v>206</v>
      </c>
      <c r="C170" s="156" t="s">
        <v>207</v>
      </c>
      <c r="D170" s="157"/>
      <c r="E170" s="159"/>
      <c r="F170" s="159"/>
      <c r="G170" s="160"/>
      <c r="H170" s="157"/>
      <c r="I170" s="159"/>
      <c r="J170" s="157"/>
      <c r="K170" s="182"/>
      <c r="L170" s="160"/>
      <c r="M170" s="163"/>
      <c r="N170" s="162">
        <f t="shared" ref="N170:N185" si="44">(IF(G170=0,1,G170)*IF(I170=0,1,I170)*L170 )+M170*IF(G170=0,1,G170)*IF(I170=0,1,I170)</f>
        <v>0</v>
      </c>
      <c r="O170" s="163">
        <f>N170/Portada!$F$15</f>
        <v>0</v>
      </c>
      <c r="P170" s="22"/>
      <c r="Q170" s="22"/>
      <c r="R170" s="18"/>
      <c r="S170" s="89">
        <f t="shared" ref="S170:S185" si="45">M170*IF(G170=0,1,G170)*IF(I170=0,1,I170)</f>
        <v>0</v>
      </c>
      <c r="T170" s="18"/>
      <c r="U170" s="18"/>
      <c r="EC170" s="37">
        <f t="shared" ref="EC170:EC185" si="46">(IF(G170=0,1,G170)*IF(I170=0,1,I170)*L170 )+M170*IF(G170=0,1,G170)*IF(I170=0,1,I170)</f>
        <v>0</v>
      </c>
    </row>
    <row r="171" spans="1:133" x14ac:dyDescent="0.25">
      <c r="B171" s="176" t="s">
        <v>208</v>
      </c>
      <c r="C171" s="176" t="s">
        <v>209</v>
      </c>
      <c r="D171" s="150"/>
      <c r="E171" s="152"/>
      <c r="F171" s="152"/>
      <c r="G171" s="153"/>
      <c r="H171" s="150"/>
      <c r="I171" s="152"/>
      <c r="J171" s="150"/>
      <c r="K171" s="183"/>
      <c r="L171" s="153"/>
      <c r="M171" s="147"/>
      <c r="N171" s="146">
        <f t="shared" si="44"/>
        <v>0</v>
      </c>
      <c r="O171" s="147">
        <f>N171/Portada!$F$15</f>
        <v>0</v>
      </c>
      <c r="P171" s="22"/>
      <c r="Q171" s="22"/>
      <c r="R171" s="18"/>
      <c r="S171" s="89">
        <f t="shared" si="45"/>
        <v>0</v>
      </c>
      <c r="T171" s="18"/>
      <c r="U171" s="18"/>
      <c r="EC171" s="37">
        <f t="shared" si="46"/>
        <v>0</v>
      </c>
    </row>
    <row r="172" spans="1:133" x14ac:dyDescent="0.25">
      <c r="A172" s="33"/>
      <c r="B172" s="140" t="s">
        <v>210</v>
      </c>
      <c r="C172" s="140" t="s">
        <v>211</v>
      </c>
      <c r="D172" s="141"/>
      <c r="E172" s="143"/>
      <c r="F172" s="143"/>
      <c r="G172" s="144"/>
      <c r="H172" s="141"/>
      <c r="I172" s="143"/>
      <c r="J172" s="141"/>
      <c r="K172" s="184"/>
      <c r="L172" s="144"/>
      <c r="M172" s="147"/>
      <c r="N172" s="146">
        <f t="shared" si="44"/>
        <v>0</v>
      </c>
      <c r="O172" s="147">
        <f>N172/Portada!$F$15</f>
        <v>0</v>
      </c>
      <c r="P172" s="22"/>
      <c r="Q172" s="22"/>
      <c r="R172" s="18"/>
      <c r="S172" s="89">
        <f t="shared" si="45"/>
        <v>0</v>
      </c>
      <c r="T172" s="18"/>
      <c r="U172" s="18"/>
      <c r="EC172" s="37">
        <f t="shared" si="46"/>
        <v>0</v>
      </c>
    </row>
    <row r="173" spans="1:133" x14ac:dyDescent="0.25">
      <c r="A173" s="33"/>
      <c r="B173" s="176" t="s">
        <v>212</v>
      </c>
      <c r="C173" s="176" t="s">
        <v>213</v>
      </c>
      <c r="D173" s="150"/>
      <c r="E173" s="152"/>
      <c r="F173" s="152"/>
      <c r="G173" s="153"/>
      <c r="H173" s="150"/>
      <c r="I173" s="152"/>
      <c r="J173" s="150"/>
      <c r="K173" s="183"/>
      <c r="L173" s="153"/>
      <c r="M173" s="147"/>
      <c r="N173" s="146">
        <f t="shared" si="44"/>
        <v>0</v>
      </c>
      <c r="O173" s="147">
        <f>N173/Portada!$F$15</f>
        <v>0</v>
      </c>
      <c r="P173" s="22"/>
      <c r="Q173" s="22"/>
      <c r="R173" s="18"/>
      <c r="S173" s="89">
        <f t="shared" si="45"/>
        <v>0</v>
      </c>
      <c r="T173" s="18"/>
      <c r="U173" s="18"/>
      <c r="EC173" s="37">
        <f t="shared" si="46"/>
        <v>0</v>
      </c>
    </row>
    <row r="174" spans="1:133" x14ac:dyDescent="0.25">
      <c r="A174" s="33"/>
      <c r="B174" s="176" t="s">
        <v>214</v>
      </c>
      <c r="C174" s="140" t="s">
        <v>215</v>
      </c>
      <c r="D174" s="141"/>
      <c r="E174" s="143"/>
      <c r="F174" s="143"/>
      <c r="G174" s="144"/>
      <c r="H174" s="141"/>
      <c r="I174" s="143"/>
      <c r="J174" s="141"/>
      <c r="K174" s="184"/>
      <c r="L174" s="144"/>
      <c r="M174" s="147"/>
      <c r="N174" s="146">
        <f t="shared" si="44"/>
        <v>0</v>
      </c>
      <c r="O174" s="147">
        <f>N174/Portada!$F$15</f>
        <v>0</v>
      </c>
      <c r="P174" s="22"/>
      <c r="Q174" s="22"/>
      <c r="R174" s="18"/>
      <c r="S174" s="89">
        <f t="shared" si="45"/>
        <v>0</v>
      </c>
      <c r="T174" s="18"/>
      <c r="U174" s="18"/>
      <c r="EC174" s="37">
        <f t="shared" si="46"/>
        <v>0</v>
      </c>
    </row>
    <row r="175" spans="1:133" x14ac:dyDescent="0.25">
      <c r="A175" s="33"/>
      <c r="B175" s="140" t="s">
        <v>216</v>
      </c>
      <c r="C175" s="178" t="s">
        <v>217</v>
      </c>
      <c r="D175" s="179"/>
      <c r="E175" s="180"/>
      <c r="F175" s="180"/>
      <c r="G175" s="181"/>
      <c r="H175" s="179"/>
      <c r="I175" s="180"/>
      <c r="J175" s="179"/>
      <c r="K175" s="256"/>
      <c r="L175" s="181"/>
      <c r="M175" s="147"/>
      <c r="N175" s="146">
        <f t="shared" si="44"/>
        <v>0</v>
      </c>
      <c r="O175" s="147">
        <f>N175/Portada!$F$15</f>
        <v>0</v>
      </c>
      <c r="P175" s="22"/>
      <c r="Q175" s="22"/>
      <c r="R175" s="18"/>
      <c r="S175" s="89">
        <f t="shared" si="45"/>
        <v>0</v>
      </c>
      <c r="T175" s="18"/>
      <c r="U175" s="18"/>
      <c r="EC175" s="37">
        <f t="shared" si="46"/>
        <v>0</v>
      </c>
    </row>
    <row r="176" spans="1:133" x14ac:dyDescent="0.25">
      <c r="A176" s="33"/>
      <c r="B176" s="176" t="s">
        <v>218</v>
      </c>
      <c r="C176" s="140" t="s">
        <v>219</v>
      </c>
      <c r="D176" s="141"/>
      <c r="E176" s="143"/>
      <c r="F176" s="143"/>
      <c r="G176" s="144"/>
      <c r="H176" s="141"/>
      <c r="I176" s="143"/>
      <c r="J176" s="141"/>
      <c r="K176" s="184"/>
      <c r="L176" s="144"/>
      <c r="M176" s="147"/>
      <c r="N176" s="146">
        <f t="shared" si="44"/>
        <v>0</v>
      </c>
      <c r="O176" s="147">
        <f>N176/Portada!$F$15</f>
        <v>0</v>
      </c>
      <c r="P176" s="22"/>
      <c r="Q176" s="22"/>
      <c r="R176" s="18"/>
      <c r="S176" s="89">
        <f t="shared" si="45"/>
        <v>0</v>
      </c>
      <c r="T176" s="18"/>
      <c r="U176" s="18"/>
      <c r="EC176" s="37">
        <f t="shared" si="46"/>
        <v>0</v>
      </c>
    </row>
    <row r="177" spans="1:133" x14ac:dyDescent="0.25">
      <c r="A177" s="33"/>
      <c r="B177" s="140" t="s">
        <v>220</v>
      </c>
      <c r="C177" s="178" t="s">
        <v>221</v>
      </c>
      <c r="D177" s="179"/>
      <c r="E177" s="180"/>
      <c r="F177" s="180"/>
      <c r="G177" s="181"/>
      <c r="H177" s="179"/>
      <c r="I177" s="180"/>
      <c r="J177" s="179"/>
      <c r="K177" s="256"/>
      <c r="L177" s="181"/>
      <c r="M177" s="147"/>
      <c r="N177" s="146">
        <f t="shared" si="44"/>
        <v>0</v>
      </c>
      <c r="O177" s="147">
        <f>N177/Portada!$F$15</f>
        <v>0</v>
      </c>
      <c r="P177" s="22"/>
      <c r="Q177" s="22"/>
      <c r="R177" s="18"/>
      <c r="S177" s="89">
        <f t="shared" si="45"/>
        <v>0</v>
      </c>
      <c r="T177" s="18"/>
      <c r="U177" s="18"/>
      <c r="EC177" s="37">
        <f t="shared" si="46"/>
        <v>0</v>
      </c>
    </row>
    <row r="178" spans="1:133" x14ac:dyDescent="0.25">
      <c r="A178" s="33"/>
      <c r="B178" s="176" t="s">
        <v>222</v>
      </c>
      <c r="C178" s="140" t="s">
        <v>223</v>
      </c>
      <c r="D178" s="141"/>
      <c r="E178" s="143"/>
      <c r="F178" s="143"/>
      <c r="G178" s="144"/>
      <c r="H178" s="141"/>
      <c r="I178" s="143"/>
      <c r="J178" s="141"/>
      <c r="K178" s="184"/>
      <c r="L178" s="144"/>
      <c r="M178" s="147"/>
      <c r="N178" s="146">
        <f t="shared" si="44"/>
        <v>0</v>
      </c>
      <c r="O178" s="147">
        <f>N178/Portada!$F$15</f>
        <v>0</v>
      </c>
      <c r="P178" s="22"/>
      <c r="Q178" s="22"/>
      <c r="R178" s="18"/>
      <c r="S178" s="89">
        <f t="shared" si="45"/>
        <v>0</v>
      </c>
      <c r="T178" s="18"/>
      <c r="U178" s="18"/>
      <c r="EC178" s="37">
        <f t="shared" si="46"/>
        <v>0</v>
      </c>
    </row>
    <row r="179" spans="1:133" x14ac:dyDescent="0.25">
      <c r="A179" s="33"/>
      <c r="B179" s="140" t="s">
        <v>224</v>
      </c>
      <c r="C179" s="178" t="s">
        <v>225</v>
      </c>
      <c r="D179" s="179"/>
      <c r="E179" s="180"/>
      <c r="F179" s="180"/>
      <c r="G179" s="181"/>
      <c r="H179" s="179"/>
      <c r="I179" s="180"/>
      <c r="J179" s="179"/>
      <c r="K179" s="256"/>
      <c r="L179" s="181"/>
      <c r="M179" s="147"/>
      <c r="N179" s="146">
        <f t="shared" si="44"/>
        <v>0</v>
      </c>
      <c r="O179" s="147">
        <f>N179/Portada!$F$15</f>
        <v>0</v>
      </c>
      <c r="P179" s="22"/>
      <c r="Q179" s="22"/>
      <c r="R179" s="18"/>
      <c r="S179" s="89">
        <f t="shared" si="45"/>
        <v>0</v>
      </c>
      <c r="T179" s="18"/>
      <c r="U179" s="18"/>
      <c r="EC179" s="37">
        <f t="shared" si="46"/>
        <v>0</v>
      </c>
    </row>
    <row r="180" spans="1:133" x14ac:dyDescent="0.25">
      <c r="A180" s="33"/>
      <c r="B180" s="176" t="s">
        <v>226</v>
      </c>
      <c r="C180" s="140" t="s">
        <v>227</v>
      </c>
      <c r="D180" s="141"/>
      <c r="E180" s="143"/>
      <c r="F180" s="143"/>
      <c r="G180" s="144"/>
      <c r="H180" s="141"/>
      <c r="I180" s="143"/>
      <c r="J180" s="141"/>
      <c r="K180" s="184"/>
      <c r="L180" s="144"/>
      <c r="M180" s="147"/>
      <c r="N180" s="146">
        <f t="shared" si="44"/>
        <v>0</v>
      </c>
      <c r="O180" s="147">
        <f>N180/Portada!$F$15</f>
        <v>0</v>
      </c>
      <c r="P180" s="22"/>
      <c r="Q180" s="22"/>
      <c r="R180" s="18"/>
      <c r="S180" s="89">
        <f t="shared" si="45"/>
        <v>0</v>
      </c>
      <c r="T180"/>
      <c r="EC180" s="37">
        <f t="shared" si="46"/>
        <v>0</v>
      </c>
    </row>
    <row r="181" spans="1:133" x14ac:dyDescent="0.25">
      <c r="A181" s="33"/>
      <c r="B181" s="176" t="s">
        <v>228</v>
      </c>
      <c r="C181" s="190" t="s">
        <v>229</v>
      </c>
      <c r="D181" s="179"/>
      <c r="E181" s="180"/>
      <c r="F181" s="180"/>
      <c r="G181" s="181"/>
      <c r="H181" s="179"/>
      <c r="I181" s="180"/>
      <c r="J181" s="179"/>
      <c r="K181" s="256"/>
      <c r="L181" s="181"/>
      <c r="M181" s="147"/>
      <c r="N181" s="146">
        <f t="shared" si="44"/>
        <v>0</v>
      </c>
      <c r="O181" s="147">
        <f>N181/Portada!$F$15</f>
        <v>0</v>
      </c>
      <c r="P181" s="22"/>
      <c r="Q181" s="22"/>
      <c r="R181" s="18"/>
      <c r="S181" s="89">
        <f t="shared" si="45"/>
        <v>0</v>
      </c>
      <c r="T181" s="18"/>
      <c r="U181" s="18"/>
      <c r="EC181" s="37">
        <f t="shared" si="46"/>
        <v>0</v>
      </c>
    </row>
    <row r="182" spans="1:133" x14ac:dyDescent="0.25">
      <c r="A182" s="33"/>
      <c r="B182" s="176" t="s">
        <v>230</v>
      </c>
      <c r="C182" s="190" t="s">
        <v>229</v>
      </c>
      <c r="D182" s="141"/>
      <c r="E182" s="143"/>
      <c r="F182" s="143"/>
      <c r="G182" s="144"/>
      <c r="H182" s="141"/>
      <c r="I182" s="143"/>
      <c r="J182" s="141"/>
      <c r="K182" s="184"/>
      <c r="L182" s="144"/>
      <c r="M182" s="147"/>
      <c r="N182" s="146">
        <f t="shared" si="44"/>
        <v>0</v>
      </c>
      <c r="O182" s="147">
        <f>N182/Portada!$F$15</f>
        <v>0</v>
      </c>
      <c r="P182" s="22"/>
      <c r="Q182" s="22"/>
      <c r="R182" s="18"/>
      <c r="S182" s="89">
        <f t="shared" si="45"/>
        <v>0</v>
      </c>
      <c r="T182"/>
      <c r="EC182" s="37">
        <f t="shared" si="46"/>
        <v>0</v>
      </c>
    </row>
    <row r="183" spans="1:133" x14ac:dyDescent="0.25">
      <c r="A183" s="33"/>
      <c r="B183" s="140" t="s">
        <v>231</v>
      </c>
      <c r="C183" s="132"/>
      <c r="D183" s="179"/>
      <c r="E183" s="180"/>
      <c r="F183" s="180"/>
      <c r="G183" s="181"/>
      <c r="H183" s="179"/>
      <c r="I183" s="180"/>
      <c r="J183" s="179"/>
      <c r="K183" s="256"/>
      <c r="L183" s="181"/>
      <c r="M183" s="147"/>
      <c r="N183" s="146">
        <f t="shared" si="44"/>
        <v>0</v>
      </c>
      <c r="O183" s="147">
        <f>N183/Portada!$F$15</f>
        <v>0</v>
      </c>
      <c r="P183" s="22"/>
      <c r="Q183" s="22"/>
      <c r="R183" s="18"/>
      <c r="S183" s="89">
        <f t="shared" si="45"/>
        <v>0</v>
      </c>
      <c r="T183"/>
      <c r="EC183" s="37">
        <f t="shared" si="46"/>
        <v>0</v>
      </c>
    </row>
    <row r="184" spans="1:133" x14ac:dyDescent="0.25">
      <c r="A184" s="33"/>
      <c r="B184" s="176" t="s">
        <v>232</v>
      </c>
      <c r="C184" s="132"/>
      <c r="D184" s="150"/>
      <c r="E184" s="152"/>
      <c r="F184" s="152"/>
      <c r="G184" s="153"/>
      <c r="H184" s="150"/>
      <c r="I184" s="152"/>
      <c r="J184" s="150"/>
      <c r="K184" s="183"/>
      <c r="L184" s="153"/>
      <c r="M184" s="147"/>
      <c r="N184" s="146">
        <f t="shared" si="44"/>
        <v>0</v>
      </c>
      <c r="O184" s="147">
        <f>N184/Portada!$F$15</f>
        <v>0</v>
      </c>
      <c r="P184" s="22"/>
      <c r="Q184" s="22"/>
      <c r="R184" s="18"/>
      <c r="S184" s="89">
        <f t="shared" si="45"/>
        <v>0</v>
      </c>
      <c r="T184"/>
      <c r="EC184" s="37">
        <f t="shared" si="46"/>
        <v>0</v>
      </c>
    </row>
    <row r="185" spans="1:133" x14ac:dyDescent="0.25">
      <c r="A185" s="33"/>
      <c r="B185" s="185" t="s">
        <v>233</v>
      </c>
      <c r="C185" s="133"/>
      <c r="D185" s="171"/>
      <c r="E185" s="172"/>
      <c r="F185" s="172"/>
      <c r="G185" s="173"/>
      <c r="H185" s="171"/>
      <c r="I185" s="172"/>
      <c r="J185" s="171"/>
      <c r="K185" s="186"/>
      <c r="L185" s="173"/>
      <c r="M185" s="170"/>
      <c r="N185" s="169">
        <f t="shared" si="44"/>
        <v>0</v>
      </c>
      <c r="O185" s="170">
        <f>N185/Portada!$F$15</f>
        <v>0</v>
      </c>
      <c r="P185" s="22"/>
      <c r="Q185" s="22"/>
      <c r="R185" s="18"/>
      <c r="S185" s="89">
        <f t="shared" si="45"/>
        <v>0</v>
      </c>
      <c r="T185"/>
      <c r="EC185" s="37">
        <f t="shared" si="46"/>
        <v>0</v>
      </c>
    </row>
    <row r="186" spans="1:133" ht="15.75" thickBot="1" x14ac:dyDescent="0.3">
      <c r="A186" s="33"/>
      <c r="B186" s="47"/>
      <c r="C186" s="128"/>
      <c r="D186" s="129"/>
      <c r="E186" s="130"/>
      <c r="F186" s="130"/>
      <c r="G186" s="129"/>
      <c r="H186" s="129"/>
      <c r="I186" s="130"/>
      <c r="J186" s="129"/>
      <c r="K186" s="130"/>
      <c r="L186" s="129"/>
      <c r="M186" s="136"/>
      <c r="N186" s="131">
        <f>SUM(N170:N185)</f>
        <v>0</v>
      </c>
      <c r="O186" s="131">
        <f>SUM(O170:O185)</f>
        <v>0</v>
      </c>
      <c r="P186" s="38">
        <f>SUM(P170:P185)</f>
        <v>0</v>
      </c>
      <c r="Q186" s="38">
        <f>SUM(Q170:Q185)</f>
        <v>0</v>
      </c>
      <c r="R186" s="18"/>
      <c r="S186" s="38">
        <f>SUM(S170:S185)</f>
        <v>0</v>
      </c>
      <c r="T186"/>
      <c r="EC186" s="131">
        <f>SUM(EC170:EC185)</f>
        <v>0</v>
      </c>
    </row>
    <row r="187" spans="1:133" x14ac:dyDescent="0.25">
      <c r="A187" s="33"/>
      <c r="B187" s="47"/>
      <c r="C187" s="66" t="s">
        <v>43</v>
      </c>
      <c r="D187" s="67" t="str">
        <f>C168</f>
        <v>CAPÍTOL 12.- Despeses generals</v>
      </c>
      <c r="E187" s="60"/>
      <c r="F187" s="60"/>
      <c r="G187" s="41"/>
      <c r="H187" s="41"/>
      <c r="I187" s="68"/>
      <c r="J187" s="41"/>
      <c r="K187" s="68"/>
      <c r="L187" s="41"/>
      <c r="M187" s="41"/>
      <c r="N187" s="42">
        <f>(N186)</f>
        <v>0</v>
      </c>
      <c r="O187" s="42">
        <f>(O186)</f>
        <v>0</v>
      </c>
      <c r="P187" s="42">
        <f>(P186)</f>
        <v>0</v>
      </c>
      <c r="Q187" s="42">
        <f>(Q186)</f>
        <v>0</v>
      </c>
      <c r="R187" s="40"/>
      <c r="S187" s="42">
        <f>(S186)</f>
        <v>0</v>
      </c>
      <c r="T187"/>
      <c r="EC187" s="42">
        <f>(EC186)</f>
        <v>0</v>
      </c>
    </row>
    <row r="188" spans="1:133" ht="10.5" customHeight="1" x14ac:dyDescent="0.25">
      <c r="A188" s="18"/>
      <c r="R188" s="40"/>
      <c r="S188" s="40"/>
      <c r="T188"/>
    </row>
    <row r="189" spans="1:133" ht="10.5" customHeight="1" x14ac:dyDescent="0.25">
      <c r="A189" s="18"/>
      <c r="R189" s="40"/>
      <c r="S189" s="40"/>
      <c r="T189"/>
    </row>
    <row r="190" spans="1:133" ht="18.75" x14ac:dyDescent="0.3">
      <c r="A190" s="18"/>
      <c r="B190" s="52"/>
      <c r="C190" s="43" t="s">
        <v>234</v>
      </c>
      <c r="R190" s="40"/>
      <c r="S190" s="40"/>
      <c r="T190"/>
    </row>
    <row r="191" spans="1:133" ht="10.5" customHeight="1" x14ac:dyDescent="0.25">
      <c r="A191" s="18"/>
      <c r="B191" s="40" t="s">
        <v>24</v>
      </c>
      <c r="C191" s="9"/>
      <c r="R191" s="40"/>
      <c r="S191" s="40"/>
      <c r="T191"/>
    </row>
    <row r="192" spans="1:133" ht="14.25" customHeight="1" x14ac:dyDescent="0.25">
      <c r="A192" s="18"/>
      <c r="B192" s="156" t="s">
        <v>235</v>
      </c>
      <c r="C192" s="132"/>
      <c r="D192" s="157"/>
      <c r="E192" s="159"/>
      <c r="F192" s="159"/>
      <c r="G192" s="160"/>
      <c r="H192" s="157"/>
      <c r="I192" s="159"/>
      <c r="J192" s="157"/>
      <c r="K192" s="182"/>
      <c r="L192" s="160"/>
      <c r="M192" s="163"/>
      <c r="N192" s="162">
        <f t="shared" ref="N192:N194" si="47">(IF(G192=0,1,G192)*IF(I192=0,1,I192)*L192 )+M192*IF(G192=0,1,G192)*IF(I192=0,1,I192)</f>
        <v>0</v>
      </c>
      <c r="O192" s="163">
        <f>N192/Portada!$F$15</f>
        <v>0</v>
      </c>
      <c r="R192" s="40"/>
      <c r="S192" s="89">
        <f t="shared" ref="S192:S194" si="48">M192*IF(G192=0,1,G192)*IF(I192=0,1,I192)</f>
        <v>0</v>
      </c>
      <c r="T192"/>
      <c r="EC192" s="37">
        <f t="shared" ref="EC192:EC194" si="49">(IF(G192=0,1,G192)*IF(I192=0,1,I192)*L192 )+M192*IF(G192=0,1,G192)*IF(I192=0,1,I192)</f>
        <v>0</v>
      </c>
    </row>
    <row r="193" spans="1:133" ht="15.75" customHeight="1" x14ac:dyDescent="0.25">
      <c r="A193" s="18"/>
      <c r="B193" s="176" t="s">
        <v>236</v>
      </c>
      <c r="C193" s="132"/>
      <c r="D193" s="150"/>
      <c r="E193" s="152"/>
      <c r="F193" s="152"/>
      <c r="G193" s="153"/>
      <c r="H193" s="150"/>
      <c r="I193" s="152"/>
      <c r="J193" s="150"/>
      <c r="K193" s="183"/>
      <c r="L193" s="153"/>
      <c r="M193" s="147"/>
      <c r="N193" s="146">
        <f t="shared" si="47"/>
        <v>0</v>
      </c>
      <c r="O193" s="147">
        <f>N193/Portada!$F$15</f>
        <v>0</v>
      </c>
      <c r="R193" s="40"/>
      <c r="S193" s="89">
        <f t="shared" si="48"/>
        <v>0</v>
      </c>
      <c r="T193"/>
      <c r="EC193" s="37">
        <f t="shared" si="49"/>
        <v>0</v>
      </c>
    </row>
    <row r="194" spans="1:133" ht="15.75" customHeight="1" x14ac:dyDescent="0.25">
      <c r="A194" s="18"/>
      <c r="B194" s="140" t="s">
        <v>237</v>
      </c>
      <c r="C194" s="133"/>
      <c r="D194" s="141"/>
      <c r="E194" s="143"/>
      <c r="F194" s="143"/>
      <c r="G194" s="144"/>
      <c r="H194" s="141"/>
      <c r="I194" s="143"/>
      <c r="J194" s="141"/>
      <c r="K194" s="184"/>
      <c r="L194" s="144"/>
      <c r="M194" s="147"/>
      <c r="N194" s="146">
        <f t="shared" si="47"/>
        <v>0</v>
      </c>
      <c r="O194" s="147">
        <f>N194/Portada!$F$15</f>
        <v>0</v>
      </c>
      <c r="R194" s="40"/>
      <c r="S194" s="89">
        <f t="shared" si="48"/>
        <v>0</v>
      </c>
      <c r="T194"/>
      <c r="EC194" s="37">
        <f t="shared" si="49"/>
        <v>0</v>
      </c>
    </row>
    <row r="195" spans="1:133" ht="18" customHeight="1" thickBot="1" x14ac:dyDescent="0.3">
      <c r="A195" s="18"/>
      <c r="C195" s="128"/>
      <c r="D195" s="129"/>
      <c r="E195" s="130"/>
      <c r="F195" s="130"/>
      <c r="G195" s="129"/>
      <c r="H195" s="129"/>
      <c r="I195" s="130"/>
      <c r="J195" s="129"/>
      <c r="K195" s="130"/>
      <c r="L195" s="129"/>
      <c r="M195" s="136"/>
      <c r="N195" s="131">
        <f>SUM(N192:N194)</f>
        <v>0</v>
      </c>
      <c r="O195" s="131">
        <f>SUM(O192:O194)</f>
        <v>0</v>
      </c>
      <c r="R195" s="40"/>
      <c r="S195" s="38">
        <f>SUM(S192:S194)</f>
        <v>0</v>
      </c>
      <c r="T195"/>
      <c r="EC195" s="131">
        <f>SUM(EC192:EC194)</f>
        <v>0</v>
      </c>
    </row>
    <row r="196" spans="1:133" ht="20.25" customHeight="1" x14ac:dyDescent="0.25">
      <c r="A196" s="18"/>
      <c r="C196" s="66" t="s">
        <v>43</v>
      </c>
      <c r="D196" s="67" t="s">
        <v>238</v>
      </c>
      <c r="E196" s="60"/>
      <c r="F196" s="60"/>
      <c r="G196" s="41"/>
      <c r="H196" s="41"/>
      <c r="I196" s="68"/>
      <c r="J196" s="41"/>
      <c r="K196" s="68"/>
      <c r="L196" s="41"/>
      <c r="M196" s="41"/>
      <c r="N196" s="42">
        <f>(N195)</f>
        <v>0</v>
      </c>
      <c r="O196" s="42">
        <f>(O195)</f>
        <v>0</v>
      </c>
      <c r="R196" s="40"/>
      <c r="S196" s="42">
        <f>(S195)</f>
        <v>0</v>
      </c>
      <c r="T196"/>
      <c r="EC196" s="42">
        <f>(EC195)</f>
        <v>0</v>
      </c>
    </row>
    <row r="197" spans="1:133" ht="10.5" customHeight="1" x14ac:dyDescent="0.25">
      <c r="A197" s="18"/>
      <c r="R197" s="40"/>
      <c r="T197"/>
    </row>
    <row r="198" spans="1:133" ht="10.5" customHeight="1" x14ac:dyDescent="0.25">
      <c r="A198" s="18"/>
      <c r="R198" s="40"/>
      <c r="S198" s="40"/>
      <c r="T198"/>
    </row>
    <row r="199" spans="1:133" ht="10.5" customHeight="1" x14ac:dyDescent="0.25">
      <c r="A199" s="18"/>
      <c r="R199" s="40"/>
      <c r="S199" s="40"/>
      <c r="T199"/>
    </row>
    <row r="200" spans="1:133" ht="10.5" customHeight="1" x14ac:dyDescent="0.25">
      <c r="A200" s="18"/>
      <c r="R200" s="40"/>
      <c r="S200" s="40"/>
      <c r="T200"/>
    </row>
    <row r="201" spans="1:133" x14ac:dyDescent="0.25">
      <c r="A201" s="18"/>
      <c r="G201" s="2"/>
      <c r="R201" s="40"/>
      <c r="S201" s="40"/>
      <c r="T201"/>
    </row>
    <row r="202" spans="1:133" ht="18.75" x14ac:dyDescent="0.3">
      <c r="C202" s="54" t="s">
        <v>239</v>
      </c>
      <c r="D202" s="55"/>
      <c r="E202" s="65"/>
      <c r="F202" s="65"/>
      <c r="G202" s="56"/>
      <c r="H202" s="55"/>
      <c r="I202" s="65"/>
      <c r="J202" s="55"/>
      <c r="K202" s="65"/>
      <c r="L202" s="55"/>
      <c r="M202" s="55"/>
      <c r="N202" s="57">
        <f>(N18+N35+N50+N82+N92+N101+N111+N120+N129+N156+N166+N187+N196)</f>
        <v>0</v>
      </c>
      <c r="O202" s="57">
        <f>(O18+O35+O50+O82+O92+O101+O111+O120+O129+O156+O166+O187+O196)</f>
        <v>0</v>
      </c>
      <c r="P202" s="57" t="e">
        <f>(P18+P35+#REF!+P82+P92+P101+P156+#REF!+P166+P187)</f>
        <v>#REF!</v>
      </c>
      <c r="Q202" s="57" t="e">
        <f>(Q18+Q35+#REF!+Q82+Q92+Q101+Q156+#REF!+Q166+Q187)</f>
        <v>#REF!</v>
      </c>
      <c r="R202" s="40"/>
      <c r="S202" s="57">
        <f>(S18+S35+S50+S82+S92+S101+S111+S120+S129+S156+S166+S187+S196)</f>
        <v>0</v>
      </c>
      <c r="T202"/>
      <c r="EC202" s="57">
        <f>SUM(EC18+EC35+EC50+EC82+EC92+EC101+EC111+EC120+EC129+EC156+EC166+EC187+EC196)</f>
        <v>0</v>
      </c>
    </row>
    <row r="203" spans="1:133" x14ac:dyDescent="0.25">
      <c r="B203"/>
      <c r="E203"/>
      <c r="F203"/>
      <c r="I203"/>
      <c r="K203"/>
      <c r="T203"/>
    </row>
    <row r="204" spans="1:133" x14ac:dyDescent="0.25">
      <c r="B204"/>
      <c r="E204"/>
      <c r="F204"/>
      <c r="I204"/>
      <c r="K204"/>
      <c r="T204"/>
    </row>
    <row r="205" spans="1:133" x14ac:dyDescent="0.25">
      <c r="B205"/>
      <c r="E205"/>
      <c r="F205"/>
      <c r="I205"/>
      <c r="K205"/>
      <c r="T205"/>
    </row>
    <row r="206" spans="1:133" x14ac:dyDescent="0.25">
      <c r="B206"/>
      <c r="E206"/>
      <c r="F206"/>
      <c r="I206"/>
      <c r="K206"/>
      <c r="T206"/>
    </row>
    <row r="207" spans="1:133" x14ac:dyDescent="0.25">
      <c r="B207"/>
      <c r="E207"/>
      <c r="F207"/>
      <c r="I207"/>
      <c r="K207"/>
      <c r="T207"/>
    </row>
    <row r="208" spans="1:133" x14ac:dyDescent="0.25">
      <c r="B208"/>
      <c r="E208"/>
      <c r="F208"/>
      <c r="I208"/>
      <c r="K208"/>
    </row>
    <row r="209" spans="2:20" x14ac:dyDescent="0.25">
      <c r="B209"/>
      <c r="E209"/>
      <c r="F209"/>
      <c r="I209"/>
      <c r="K209"/>
      <c r="T209"/>
    </row>
    <row r="210" spans="2:20" x14ac:dyDescent="0.25">
      <c r="B210"/>
      <c r="E210"/>
      <c r="F210"/>
      <c r="I210"/>
      <c r="K210"/>
      <c r="T210"/>
    </row>
    <row r="211" spans="2:20" x14ac:dyDescent="0.25">
      <c r="B211"/>
      <c r="E211"/>
      <c r="F211"/>
      <c r="I211"/>
      <c r="K211"/>
      <c r="T211"/>
    </row>
    <row r="212" spans="2:20" x14ac:dyDescent="0.25">
      <c r="B212"/>
      <c r="E212"/>
      <c r="F212"/>
      <c r="I212"/>
      <c r="K212"/>
      <c r="T212"/>
    </row>
    <row r="213" spans="2:20" x14ac:dyDescent="0.25">
      <c r="B213"/>
      <c r="E213"/>
      <c r="F213"/>
      <c r="I213"/>
      <c r="K213"/>
      <c r="T213"/>
    </row>
    <row r="214" spans="2:20" x14ac:dyDescent="0.25">
      <c r="B214"/>
      <c r="E214"/>
      <c r="F214"/>
      <c r="I214"/>
      <c r="K214"/>
      <c r="T214"/>
    </row>
    <row r="215" spans="2:20" x14ac:dyDescent="0.25">
      <c r="B215"/>
      <c r="E215"/>
      <c r="F215"/>
      <c r="I215"/>
      <c r="K215"/>
      <c r="T215"/>
    </row>
    <row r="216" spans="2:20" x14ac:dyDescent="0.25">
      <c r="B216"/>
      <c r="E216"/>
      <c r="F216"/>
      <c r="I216"/>
      <c r="K216"/>
      <c r="T216"/>
    </row>
    <row r="217" spans="2:20" x14ac:dyDescent="0.25">
      <c r="T217"/>
    </row>
  </sheetData>
  <sheetProtection algorithmName="SHA-512" hashValue="ffDZhtcHj9iOnwU1Jr+GCNgte+pMnayRJesSGVsaNklPvalQyG2/qPZYgD5GD6cQPtUAgxqBQfSIU1RRQBUVBQ==" saltValue="mlAbn3Jjj0Bn52WeBCPGKA==" spinCount="100000" sheet="1" selectLockedCells="1"/>
  <dataConsolidate/>
  <customSheetViews>
    <customSheetView guid="{64E0B953-B50B-43FC-8DE2-444B9310CDBC}" scale="80" showPageBreaks="1" zeroValues="0" printArea="1" hiddenColumns="1" topLeftCell="B1">
      <pane xSplit="3" ySplit="3" topLeftCell="E4" activePane="bottomRight" state="frozen"/>
      <selection pane="bottomRight" activeCell="D8" sqref="D8"/>
      <rowBreaks count="13" manualBreakCount="13">
        <brk id="28" max="16383" man="1"/>
        <brk id="79" max="16383" man="1"/>
        <brk id="128" max="16383" man="1"/>
        <brk id="157" max="16383" man="1"/>
        <brk id="197" max="16383" man="1"/>
        <brk id="211" max="16383" man="1"/>
        <brk id="255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" right="0" top="0" bottom="0" header="0" footer="0"/>
      <pageSetup paperSize="9" scale="55" fitToWidth="0" fitToHeight="0" orientation="landscape" r:id="rId1"/>
      <headerFooter>
        <oddHeader>&amp;L&amp;G</oddHeader>
        <oddFooter>&amp;L&amp;10&amp;D &amp;T&amp;C&amp;10Pàgina &amp;P de &amp;N&amp;R&amp;10&amp;F</oddFooter>
      </headerFooter>
    </customSheetView>
    <customSheetView guid="{DDFA059A-7208-477B-A6FB-6B211EE624B9}" scale="80" showPageBreaks="1" zeroValues="0" printArea="1" hiddenColumns="1" topLeftCell="B1">
      <pane xSplit="3" ySplit="3" topLeftCell="E4" activePane="bottomRight" state="frozen"/>
      <selection pane="bottomRight" activeCell="D8" sqref="D8"/>
      <rowBreaks count="13" manualBreakCount="13">
        <brk id="28" max="16383" man="1"/>
        <brk id="79" max="16383" man="1"/>
        <brk id="128" max="16383" man="1"/>
        <brk id="157" max="16383" man="1"/>
        <brk id="197" max="16383" man="1"/>
        <brk id="211" max="16383" man="1"/>
        <brk id="255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" right="0" top="0" bottom="0" header="0" footer="0"/>
      <pageSetup paperSize="9" scale="55" fitToWidth="0" fitToHeight="0" orientation="landscape" r:id="rId2"/>
      <headerFooter>
        <oddHeader>&amp;L&amp;G</oddHeader>
        <oddFooter>&amp;L&amp;10&amp;D &amp;T&amp;C&amp;10Pàgina &amp;P de &amp;N&amp;R&amp;10&amp;F</oddFooter>
      </headerFooter>
    </customSheetView>
    <customSheetView guid="{5208A340-0DC6-4752-9A10-745AB1A8604C}" showPageBreaks="1" zeroValues="0" printArea="1" hiddenColumns="1" view="pageBreakPreview" topLeftCell="B1">
      <pane xSplit="3" ySplit="3" topLeftCell="E192" activePane="bottomRight" state="frozen"/>
      <selection pane="bottomRight" activeCell="C214" sqref="C214"/>
      <rowBreaks count="13" manualBreakCount="13">
        <brk id="28" max="16383" man="1"/>
        <brk id="79" max="14" man="1"/>
        <brk id="128" max="16383" man="1"/>
        <brk id="157" max="16383" man="1"/>
        <brk id="197" max="14" man="1"/>
        <brk id="211" max="14" man="1"/>
        <brk id="255" max="14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" right="0" top="0" bottom="0" header="0" footer="0"/>
      <pageSetup paperSize="9" scale="55" fitToWidth="0" fitToHeight="0" orientation="landscape" r:id="rId3"/>
      <headerFooter>
        <oddHeader>&amp;L&amp;G</oddHeader>
        <oddFooter>&amp;L&amp;10&amp;D &amp;T&amp;C&amp;10Pàgina &amp;P de &amp;N&amp;R&amp;10&amp;F</oddFooter>
      </headerFooter>
    </customSheetView>
    <customSheetView guid="{7DF631EC-DFE3-4E5B-A06C-16A6D07FA6C3}" scale="80" zeroValues="0" hiddenColumns="1" topLeftCell="B1">
      <pane xSplit="3" ySplit="3" topLeftCell="E4" activePane="bottomRight" state="frozen"/>
      <selection pane="bottomRight" activeCell="D8" sqref="D8"/>
      <rowBreaks count="13" manualBreakCount="13">
        <brk id="28" max="16383" man="1"/>
        <brk id="79" max="16383" man="1"/>
        <brk id="128" max="16383" man="1"/>
        <brk id="157" max="16383" man="1"/>
        <brk id="197" max="16383" man="1"/>
        <brk id="211" max="16383" man="1"/>
        <brk id="255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" right="0" top="0" bottom="0" header="0" footer="0"/>
      <pageSetup paperSize="9" scale="55" fitToWidth="0" fitToHeight="0" orientation="landscape" r:id="rId4"/>
      <headerFooter>
        <oddHeader>&amp;L&amp;G</oddHeader>
        <oddFooter>&amp;L&amp;10&amp;D &amp;T&amp;C&amp;10Pàgina &amp;P de &amp;N&amp;R&amp;10&amp;F</oddFooter>
      </headerFooter>
    </customSheetView>
    <customSheetView guid="{FB1680C6-9E8E-4359-AB81-A1649BB5AF88}" scale="80" zeroValues="0" hiddenColumns="1" topLeftCell="B1">
      <pane xSplit="3" ySplit="3" topLeftCell="E4" activePane="bottomRight" state="frozen"/>
      <selection pane="bottomRight" activeCell="D8" sqref="D8"/>
      <rowBreaks count="13" manualBreakCount="13">
        <brk id="28" max="16383" man="1"/>
        <brk id="79" max="16383" man="1"/>
        <brk id="128" max="16383" man="1"/>
        <brk id="157" max="16383" man="1"/>
        <brk id="197" max="16383" man="1"/>
        <brk id="211" max="16383" man="1"/>
        <brk id="255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" right="0" top="0" bottom="0" header="0" footer="0"/>
      <pageSetup paperSize="9" scale="55" fitToWidth="0" fitToHeight="0" orientation="landscape" r:id="rId5"/>
      <headerFooter>
        <oddHeader>&amp;L&amp;G</oddHeader>
        <oddFooter>&amp;L&amp;10&amp;D &amp;T&amp;C&amp;10Pàgina &amp;P de &amp;N&amp;R&amp;10&amp;F</oddFooter>
      </headerFooter>
    </customSheetView>
    <customSheetView guid="{B3735A95-1048-4852-A5F0-6E65EE2AE0AE}" scale="80" zeroValues="0" hiddenColumns="1" topLeftCell="B1">
      <pane xSplit="3" ySplit="3" topLeftCell="E4" activePane="bottomRight" state="frozen"/>
      <selection pane="bottomRight" activeCell="D8" sqref="D8"/>
      <rowBreaks count="13" manualBreakCount="13">
        <brk id="28" max="16383" man="1"/>
        <brk id="79" max="16383" man="1"/>
        <brk id="128" max="16383" man="1"/>
        <brk id="157" max="16383" man="1"/>
        <brk id="197" max="16383" man="1"/>
        <brk id="211" max="16383" man="1"/>
        <brk id="255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" right="0" top="0" bottom="0" header="0" footer="0"/>
      <pageSetup paperSize="9" scale="55" fitToWidth="0" fitToHeight="0" orientation="landscape" r:id="rId6"/>
      <headerFooter>
        <oddHeader>&amp;L&amp;G</oddHeader>
        <oddFooter>&amp;L&amp;10&amp;D &amp;T&amp;C&amp;10Pàgina &amp;P de &amp;N&amp;R&amp;10&amp;F</oddFooter>
      </headerFooter>
    </customSheetView>
  </customSheetViews>
  <mergeCells count="11">
    <mergeCell ref="B1:C1"/>
    <mergeCell ref="D1:K1"/>
    <mergeCell ref="K2:K3"/>
    <mergeCell ref="P2:Q2"/>
    <mergeCell ref="E2:F2"/>
    <mergeCell ref="N2:O2"/>
    <mergeCell ref="A2:C3"/>
    <mergeCell ref="D2:D3"/>
    <mergeCell ref="H2:H3"/>
    <mergeCell ref="I2:J2"/>
    <mergeCell ref="L2:M2"/>
  </mergeCells>
  <dataValidations count="3">
    <dataValidation type="list" allowBlank="1" showInputMessage="1" showErrorMessage="1" sqref="F161:F164 F7:F16 F22:F33 F39:F48 F96:F99 F55:F59 F115:F118 F86:F90 F74:F80 F124:F127 F170:F185 F192:F194 F63:F70 F105:F109 F134:F154" xr:uid="{00000000-0002-0000-0100-000000000000}">
      <formula1>$F$3</formula1>
    </dataValidation>
    <dataValidation type="list" allowBlank="1" showInputMessage="1" showErrorMessage="1" sqref="E39:E48 E170:E185 E192:E194" xr:uid="{00000000-0002-0000-0100-000001000000}">
      <formula1>$E$3</formula1>
    </dataValidation>
    <dataValidation type="list" allowBlank="1" showInputMessage="1" showErrorMessage="1" sqref="K160" xr:uid="{00000000-0002-0000-0100-000002000000}">
      <formula1>#REF!</formula1>
    </dataValidation>
  </dataValidations>
  <pageMargins left="0.39370078740157483" right="0.39370078740157483" top="0.74803149606299213" bottom="0.74803149606299213" header="0.31496062992125984" footer="0.31496062992125984"/>
  <pageSetup paperSize="9" scale="55" fitToWidth="0" fitToHeight="0" orientation="landscape" r:id="rId7"/>
  <headerFooter>
    <oddHeader>&amp;L&amp;G</oddHeader>
    <oddFooter>&amp;L&amp;10&amp;D &amp;T&amp;C&amp;10Pàgina &amp;P de &amp;N&amp;R&amp;10&amp;F</oddFooter>
  </headerFooter>
  <rowBreaks count="4" manualBreakCount="4">
    <brk id="51" max="14" man="1"/>
    <brk id="92" max="16383" man="1"/>
    <brk id="130" max="14" man="1"/>
    <brk id="166" max="16383" man="1"/>
  </rowBreaks>
  <legacyDrawing r:id="rId8"/>
  <legacyDrawingHF r:id="rId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3000000}">
          <x14:formula1>
            <xm:f>Resum!$AA$7:$AA$9</xm:f>
          </x14:formula1>
          <xm:sqref>K22:K33 K39:K48 K86:K90 K55:K59 K63:K70 K74:K80 K134:K154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ull2">
    <tabColor theme="9" tint="-0.249977111117893"/>
    <pageSetUpPr autoPageBreaks="0" fitToPage="1"/>
  </sheetPr>
  <dimension ref="A1:AD50"/>
  <sheetViews>
    <sheetView zoomScale="98" zoomScaleNormal="98" workbookViewId="0">
      <selection sqref="A1:B1"/>
    </sheetView>
  </sheetViews>
  <sheetFormatPr baseColWidth="10" defaultColWidth="11.42578125" defaultRowHeight="12.75" x14ac:dyDescent="0.2"/>
  <cols>
    <col min="1" max="1" width="11.140625" style="2" customWidth="1"/>
    <col min="2" max="2" width="46.42578125" style="2" customWidth="1"/>
    <col min="3" max="4" width="23.5703125" style="2" customWidth="1"/>
    <col min="5" max="5" width="23.140625" style="2" customWidth="1"/>
    <col min="6" max="6" width="23.7109375" style="2" customWidth="1"/>
    <col min="7" max="7" width="44" style="2" customWidth="1"/>
    <col min="8" max="8" width="6.7109375" style="2" customWidth="1"/>
    <col min="9" max="24" width="11.42578125" style="2"/>
    <col min="25" max="25" width="11.42578125" style="2" hidden="1" customWidth="1"/>
    <col min="26" max="26" width="77.5703125" style="2" hidden="1" customWidth="1"/>
    <col min="27" max="27" width="22.7109375" style="2" hidden="1" customWidth="1"/>
    <col min="28" max="28" width="22.42578125" style="2" hidden="1" customWidth="1"/>
    <col min="29" max="29" width="10.5703125" style="2" hidden="1" customWidth="1"/>
    <col min="30" max="30" width="11" style="2" hidden="1" customWidth="1"/>
    <col min="31" max="33" width="11.42578125" style="2" customWidth="1"/>
    <col min="34" max="243" width="11.42578125" style="2"/>
    <col min="244" max="244" width="11.140625" style="2" customWidth="1"/>
    <col min="245" max="245" width="40.42578125" style="2" customWidth="1"/>
    <col min="246" max="246" width="2.7109375" style="2" customWidth="1"/>
    <col min="247" max="247" width="30.7109375" style="2" customWidth="1"/>
    <col min="248" max="248" width="29.140625" style="2" customWidth="1"/>
    <col min="249" max="249" width="27.42578125" style="2" customWidth="1"/>
    <col min="250" max="250" width="6.7109375" style="2" customWidth="1"/>
    <col min="251" max="499" width="11.42578125" style="2"/>
    <col min="500" max="500" width="11.140625" style="2" customWidth="1"/>
    <col min="501" max="501" width="40.42578125" style="2" customWidth="1"/>
    <col min="502" max="502" width="2.7109375" style="2" customWidth="1"/>
    <col min="503" max="503" width="30.7109375" style="2" customWidth="1"/>
    <col min="504" max="504" width="29.140625" style="2" customWidth="1"/>
    <col min="505" max="505" width="27.42578125" style="2" customWidth="1"/>
    <col min="506" max="506" width="6.7109375" style="2" customWidth="1"/>
    <col min="507" max="755" width="11.42578125" style="2"/>
    <col min="756" max="756" width="11.140625" style="2" customWidth="1"/>
    <col min="757" max="757" width="40.42578125" style="2" customWidth="1"/>
    <col min="758" max="758" width="2.7109375" style="2" customWidth="1"/>
    <col min="759" max="759" width="30.7109375" style="2" customWidth="1"/>
    <col min="760" max="760" width="29.140625" style="2" customWidth="1"/>
    <col min="761" max="761" width="27.42578125" style="2" customWidth="1"/>
    <col min="762" max="762" width="6.7109375" style="2" customWidth="1"/>
    <col min="763" max="1011" width="11.42578125" style="2"/>
    <col min="1012" max="1012" width="11.140625" style="2" customWidth="1"/>
    <col min="1013" max="1013" width="40.42578125" style="2" customWidth="1"/>
    <col min="1014" max="1014" width="2.7109375" style="2" customWidth="1"/>
    <col min="1015" max="1015" width="30.7109375" style="2" customWidth="1"/>
    <col min="1016" max="1016" width="29.140625" style="2" customWidth="1"/>
    <col min="1017" max="1017" width="27.42578125" style="2" customWidth="1"/>
    <col min="1018" max="1018" width="6.7109375" style="2" customWidth="1"/>
    <col min="1019" max="1267" width="11.42578125" style="2"/>
    <col min="1268" max="1268" width="11.140625" style="2" customWidth="1"/>
    <col min="1269" max="1269" width="40.42578125" style="2" customWidth="1"/>
    <col min="1270" max="1270" width="2.7109375" style="2" customWidth="1"/>
    <col min="1271" max="1271" width="30.7109375" style="2" customWidth="1"/>
    <col min="1272" max="1272" width="29.140625" style="2" customWidth="1"/>
    <col min="1273" max="1273" width="27.42578125" style="2" customWidth="1"/>
    <col min="1274" max="1274" width="6.7109375" style="2" customWidth="1"/>
    <col min="1275" max="1523" width="11.42578125" style="2"/>
    <col min="1524" max="1524" width="11.140625" style="2" customWidth="1"/>
    <col min="1525" max="1525" width="40.42578125" style="2" customWidth="1"/>
    <col min="1526" max="1526" width="2.7109375" style="2" customWidth="1"/>
    <col min="1527" max="1527" width="30.7109375" style="2" customWidth="1"/>
    <col min="1528" max="1528" width="29.140625" style="2" customWidth="1"/>
    <col min="1529" max="1529" width="27.42578125" style="2" customWidth="1"/>
    <col min="1530" max="1530" width="6.7109375" style="2" customWidth="1"/>
    <col min="1531" max="1779" width="11.42578125" style="2"/>
    <col min="1780" max="1780" width="11.140625" style="2" customWidth="1"/>
    <col min="1781" max="1781" width="40.42578125" style="2" customWidth="1"/>
    <col min="1782" max="1782" width="2.7109375" style="2" customWidth="1"/>
    <col min="1783" max="1783" width="30.7109375" style="2" customWidth="1"/>
    <col min="1784" max="1784" width="29.140625" style="2" customWidth="1"/>
    <col min="1785" max="1785" width="27.42578125" style="2" customWidth="1"/>
    <col min="1786" max="1786" width="6.7109375" style="2" customWidth="1"/>
    <col min="1787" max="2035" width="11.42578125" style="2"/>
    <col min="2036" max="2036" width="11.140625" style="2" customWidth="1"/>
    <col min="2037" max="2037" width="40.42578125" style="2" customWidth="1"/>
    <col min="2038" max="2038" width="2.7109375" style="2" customWidth="1"/>
    <col min="2039" max="2039" width="30.7109375" style="2" customWidth="1"/>
    <col min="2040" max="2040" width="29.140625" style="2" customWidth="1"/>
    <col min="2041" max="2041" width="27.42578125" style="2" customWidth="1"/>
    <col min="2042" max="2042" width="6.7109375" style="2" customWidth="1"/>
    <col min="2043" max="2291" width="11.42578125" style="2"/>
    <col min="2292" max="2292" width="11.140625" style="2" customWidth="1"/>
    <col min="2293" max="2293" width="40.42578125" style="2" customWidth="1"/>
    <col min="2294" max="2294" width="2.7109375" style="2" customWidth="1"/>
    <col min="2295" max="2295" width="30.7109375" style="2" customWidth="1"/>
    <col min="2296" max="2296" width="29.140625" style="2" customWidth="1"/>
    <col min="2297" max="2297" width="27.42578125" style="2" customWidth="1"/>
    <col min="2298" max="2298" width="6.7109375" style="2" customWidth="1"/>
    <col min="2299" max="2547" width="11.42578125" style="2"/>
    <col min="2548" max="2548" width="11.140625" style="2" customWidth="1"/>
    <col min="2549" max="2549" width="40.42578125" style="2" customWidth="1"/>
    <col min="2550" max="2550" width="2.7109375" style="2" customWidth="1"/>
    <col min="2551" max="2551" width="30.7109375" style="2" customWidth="1"/>
    <col min="2552" max="2552" width="29.140625" style="2" customWidth="1"/>
    <col min="2553" max="2553" width="27.42578125" style="2" customWidth="1"/>
    <col min="2554" max="2554" width="6.7109375" style="2" customWidth="1"/>
    <col min="2555" max="2803" width="11.42578125" style="2"/>
    <col min="2804" max="2804" width="11.140625" style="2" customWidth="1"/>
    <col min="2805" max="2805" width="40.42578125" style="2" customWidth="1"/>
    <col min="2806" max="2806" width="2.7109375" style="2" customWidth="1"/>
    <col min="2807" max="2807" width="30.7109375" style="2" customWidth="1"/>
    <col min="2808" max="2808" width="29.140625" style="2" customWidth="1"/>
    <col min="2809" max="2809" width="27.42578125" style="2" customWidth="1"/>
    <col min="2810" max="2810" width="6.7109375" style="2" customWidth="1"/>
    <col min="2811" max="3059" width="11.42578125" style="2"/>
    <col min="3060" max="3060" width="11.140625" style="2" customWidth="1"/>
    <col min="3061" max="3061" width="40.42578125" style="2" customWidth="1"/>
    <col min="3062" max="3062" width="2.7109375" style="2" customWidth="1"/>
    <col min="3063" max="3063" width="30.7109375" style="2" customWidth="1"/>
    <col min="3064" max="3064" width="29.140625" style="2" customWidth="1"/>
    <col min="3065" max="3065" width="27.42578125" style="2" customWidth="1"/>
    <col min="3066" max="3066" width="6.7109375" style="2" customWidth="1"/>
    <col min="3067" max="3315" width="11.42578125" style="2"/>
    <col min="3316" max="3316" width="11.140625" style="2" customWidth="1"/>
    <col min="3317" max="3317" width="40.42578125" style="2" customWidth="1"/>
    <col min="3318" max="3318" width="2.7109375" style="2" customWidth="1"/>
    <col min="3319" max="3319" width="30.7109375" style="2" customWidth="1"/>
    <col min="3320" max="3320" width="29.140625" style="2" customWidth="1"/>
    <col min="3321" max="3321" width="27.42578125" style="2" customWidth="1"/>
    <col min="3322" max="3322" width="6.7109375" style="2" customWidth="1"/>
    <col min="3323" max="3571" width="11.42578125" style="2"/>
    <col min="3572" max="3572" width="11.140625" style="2" customWidth="1"/>
    <col min="3573" max="3573" width="40.42578125" style="2" customWidth="1"/>
    <col min="3574" max="3574" width="2.7109375" style="2" customWidth="1"/>
    <col min="3575" max="3575" width="30.7109375" style="2" customWidth="1"/>
    <col min="3576" max="3576" width="29.140625" style="2" customWidth="1"/>
    <col min="3577" max="3577" width="27.42578125" style="2" customWidth="1"/>
    <col min="3578" max="3578" width="6.7109375" style="2" customWidth="1"/>
    <col min="3579" max="3827" width="11.42578125" style="2"/>
    <col min="3828" max="3828" width="11.140625" style="2" customWidth="1"/>
    <col min="3829" max="3829" width="40.42578125" style="2" customWidth="1"/>
    <col min="3830" max="3830" width="2.7109375" style="2" customWidth="1"/>
    <col min="3831" max="3831" width="30.7109375" style="2" customWidth="1"/>
    <col min="3832" max="3832" width="29.140625" style="2" customWidth="1"/>
    <col min="3833" max="3833" width="27.42578125" style="2" customWidth="1"/>
    <col min="3834" max="3834" width="6.7109375" style="2" customWidth="1"/>
    <col min="3835" max="4083" width="11.42578125" style="2"/>
    <col min="4084" max="4084" width="11.140625" style="2" customWidth="1"/>
    <col min="4085" max="4085" width="40.42578125" style="2" customWidth="1"/>
    <col min="4086" max="4086" width="2.7109375" style="2" customWidth="1"/>
    <col min="4087" max="4087" width="30.7109375" style="2" customWidth="1"/>
    <col min="4088" max="4088" width="29.140625" style="2" customWidth="1"/>
    <col min="4089" max="4089" width="27.42578125" style="2" customWidth="1"/>
    <col min="4090" max="4090" width="6.7109375" style="2" customWidth="1"/>
    <col min="4091" max="4339" width="11.42578125" style="2"/>
    <col min="4340" max="4340" width="11.140625" style="2" customWidth="1"/>
    <col min="4341" max="4341" width="40.42578125" style="2" customWidth="1"/>
    <col min="4342" max="4342" width="2.7109375" style="2" customWidth="1"/>
    <col min="4343" max="4343" width="30.7109375" style="2" customWidth="1"/>
    <col min="4344" max="4344" width="29.140625" style="2" customWidth="1"/>
    <col min="4345" max="4345" width="27.42578125" style="2" customWidth="1"/>
    <col min="4346" max="4346" width="6.7109375" style="2" customWidth="1"/>
    <col min="4347" max="4595" width="11.42578125" style="2"/>
    <col min="4596" max="4596" width="11.140625" style="2" customWidth="1"/>
    <col min="4597" max="4597" width="40.42578125" style="2" customWidth="1"/>
    <col min="4598" max="4598" width="2.7109375" style="2" customWidth="1"/>
    <col min="4599" max="4599" width="30.7109375" style="2" customWidth="1"/>
    <col min="4600" max="4600" width="29.140625" style="2" customWidth="1"/>
    <col min="4601" max="4601" width="27.42578125" style="2" customWidth="1"/>
    <col min="4602" max="4602" width="6.7109375" style="2" customWidth="1"/>
    <col min="4603" max="4851" width="11.42578125" style="2"/>
    <col min="4852" max="4852" width="11.140625" style="2" customWidth="1"/>
    <col min="4853" max="4853" width="40.42578125" style="2" customWidth="1"/>
    <col min="4854" max="4854" width="2.7109375" style="2" customWidth="1"/>
    <col min="4855" max="4855" width="30.7109375" style="2" customWidth="1"/>
    <col min="4856" max="4856" width="29.140625" style="2" customWidth="1"/>
    <col min="4857" max="4857" width="27.42578125" style="2" customWidth="1"/>
    <col min="4858" max="4858" width="6.7109375" style="2" customWidth="1"/>
    <col min="4859" max="5107" width="11.42578125" style="2"/>
    <col min="5108" max="5108" width="11.140625" style="2" customWidth="1"/>
    <col min="5109" max="5109" width="40.42578125" style="2" customWidth="1"/>
    <col min="5110" max="5110" width="2.7109375" style="2" customWidth="1"/>
    <col min="5111" max="5111" width="30.7109375" style="2" customWidth="1"/>
    <col min="5112" max="5112" width="29.140625" style="2" customWidth="1"/>
    <col min="5113" max="5113" width="27.42578125" style="2" customWidth="1"/>
    <col min="5114" max="5114" width="6.7109375" style="2" customWidth="1"/>
    <col min="5115" max="5363" width="11.42578125" style="2"/>
    <col min="5364" max="5364" width="11.140625" style="2" customWidth="1"/>
    <col min="5365" max="5365" width="40.42578125" style="2" customWidth="1"/>
    <col min="5366" max="5366" width="2.7109375" style="2" customWidth="1"/>
    <col min="5367" max="5367" width="30.7109375" style="2" customWidth="1"/>
    <col min="5368" max="5368" width="29.140625" style="2" customWidth="1"/>
    <col min="5369" max="5369" width="27.42578125" style="2" customWidth="1"/>
    <col min="5370" max="5370" width="6.7109375" style="2" customWidth="1"/>
    <col min="5371" max="5619" width="11.42578125" style="2"/>
    <col min="5620" max="5620" width="11.140625" style="2" customWidth="1"/>
    <col min="5621" max="5621" width="40.42578125" style="2" customWidth="1"/>
    <col min="5622" max="5622" width="2.7109375" style="2" customWidth="1"/>
    <col min="5623" max="5623" width="30.7109375" style="2" customWidth="1"/>
    <col min="5624" max="5624" width="29.140625" style="2" customWidth="1"/>
    <col min="5625" max="5625" width="27.42578125" style="2" customWidth="1"/>
    <col min="5626" max="5626" width="6.7109375" style="2" customWidth="1"/>
    <col min="5627" max="5875" width="11.42578125" style="2"/>
    <col min="5876" max="5876" width="11.140625" style="2" customWidth="1"/>
    <col min="5877" max="5877" width="40.42578125" style="2" customWidth="1"/>
    <col min="5878" max="5878" width="2.7109375" style="2" customWidth="1"/>
    <col min="5879" max="5879" width="30.7109375" style="2" customWidth="1"/>
    <col min="5880" max="5880" width="29.140625" style="2" customWidth="1"/>
    <col min="5881" max="5881" width="27.42578125" style="2" customWidth="1"/>
    <col min="5882" max="5882" width="6.7109375" style="2" customWidth="1"/>
    <col min="5883" max="6131" width="11.42578125" style="2"/>
    <col min="6132" max="6132" width="11.140625" style="2" customWidth="1"/>
    <col min="6133" max="6133" width="40.42578125" style="2" customWidth="1"/>
    <col min="6134" max="6134" width="2.7109375" style="2" customWidth="1"/>
    <col min="6135" max="6135" width="30.7109375" style="2" customWidth="1"/>
    <col min="6136" max="6136" width="29.140625" style="2" customWidth="1"/>
    <col min="6137" max="6137" width="27.42578125" style="2" customWidth="1"/>
    <col min="6138" max="6138" width="6.7109375" style="2" customWidth="1"/>
    <col min="6139" max="6387" width="11.42578125" style="2"/>
    <col min="6388" max="6388" width="11.140625" style="2" customWidth="1"/>
    <col min="6389" max="6389" width="40.42578125" style="2" customWidth="1"/>
    <col min="6390" max="6390" width="2.7109375" style="2" customWidth="1"/>
    <col min="6391" max="6391" width="30.7109375" style="2" customWidth="1"/>
    <col min="6392" max="6392" width="29.140625" style="2" customWidth="1"/>
    <col min="6393" max="6393" width="27.42578125" style="2" customWidth="1"/>
    <col min="6394" max="6394" width="6.7109375" style="2" customWidth="1"/>
    <col min="6395" max="6643" width="11.42578125" style="2"/>
    <col min="6644" max="6644" width="11.140625" style="2" customWidth="1"/>
    <col min="6645" max="6645" width="40.42578125" style="2" customWidth="1"/>
    <col min="6646" max="6646" width="2.7109375" style="2" customWidth="1"/>
    <col min="6647" max="6647" width="30.7109375" style="2" customWidth="1"/>
    <col min="6648" max="6648" width="29.140625" style="2" customWidth="1"/>
    <col min="6649" max="6649" width="27.42578125" style="2" customWidth="1"/>
    <col min="6650" max="6650" width="6.7109375" style="2" customWidth="1"/>
    <col min="6651" max="6899" width="11.42578125" style="2"/>
    <col min="6900" max="6900" width="11.140625" style="2" customWidth="1"/>
    <col min="6901" max="6901" width="40.42578125" style="2" customWidth="1"/>
    <col min="6902" max="6902" width="2.7109375" style="2" customWidth="1"/>
    <col min="6903" max="6903" width="30.7109375" style="2" customWidth="1"/>
    <col min="6904" max="6904" width="29.140625" style="2" customWidth="1"/>
    <col min="6905" max="6905" width="27.42578125" style="2" customWidth="1"/>
    <col min="6906" max="6906" width="6.7109375" style="2" customWidth="1"/>
    <col min="6907" max="7155" width="11.42578125" style="2"/>
    <col min="7156" max="7156" width="11.140625" style="2" customWidth="1"/>
    <col min="7157" max="7157" width="40.42578125" style="2" customWidth="1"/>
    <col min="7158" max="7158" width="2.7109375" style="2" customWidth="1"/>
    <col min="7159" max="7159" width="30.7109375" style="2" customWidth="1"/>
    <col min="7160" max="7160" width="29.140625" style="2" customWidth="1"/>
    <col min="7161" max="7161" width="27.42578125" style="2" customWidth="1"/>
    <col min="7162" max="7162" width="6.7109375" style="2" customWidth="1"/>
    <col min="7163" max="7411" width="11.42578125" style="2"/>
    <col min="7412" max="7412" width="11.140625" style="2" customWidth="1"/>
    <col min="7413" max="7413" width="40.42578125" style="2" customWidth="1"/>
    <col min="7414" max="7414" width="2.7109375" style="2" customWidth="1"/>
    <col min="7415" max="7415" width="30.7109375" style="2" customWidth="1"/>
    <col min="7416" max="7416" width="29.140625" style="2" customWidth="1"/>
    <col min="7417" max="7417" width="27.42578125" style="2" customWidth="1"/>
    <col min="7418" max="7418" width="6.7109375" style="2" customWidth="1"/>
    <col min="7419" max="7667" width="11.42578125" style="2"/>
    <col min="7668" max="7668" width="11.140625" style="2" customWidth="1"/>
    <col min="7669" max="7669" width="40.42578125" style="2" customWidth="1"/>
    <col min="7670" max="7670" width="2.7109375" style="2" customWidth="1"/>
    <col min="7671" max="7671" width="30.7109375" style="2" customWidth="1"/>
    <col min="7672" max="7672" width="29.140625" style="2" customWidth="1"/>
    <col min="7673" max="7673" width="27.42578125" style="2" customWidth="1"/>
    <col min="7674" max="7674" width="6.7109375" style="2" customWidth="1"/>
    <col min="7675" max="7923" width="11.42578125" style="2"/>
    <col min="7924" max="7924" width="11.140625" style="2" customWidth="1"/>
    <col min="7925" max="7925" width="40.42578125" style="2" customWidth="1"/>
    <col min="7926" max="7926" width="2.7109375" style="2" customWidth="1"/>
    <col min="7927" max="7927" width="30.7109375" style="2" customWidth="1"/>
    <col min="7928" max="7928" width="29.140625" style="2" customWidth="1"/>
    <col min="7929" max="7929" width="27.42578125" style="2" customWidth="1"/>
    <col min="7930" max="7930" width="6.7109375" style="2" customWidth="1"/>
    <col min="7931" max="8179" width="11.42578125" style="2"/>
    <col min="8180" max="8180" width="11.140625" style="2" customWidth="1"/>
    <col min="8181" max="8181" width="40.42578125" style="2" customWidth="1"/>
    <col min="8182" max="8182" width="2.7109375" style="2" customWidth="1"/>
    <col min="8183" max="8183" width="30.7109375" style="2" customWidth="1"/>
    <col min="8184" max="8184" width="29.140625" style="2" customWidth="1"/>
    <col min="8185" max="8185" width="27.42578125" style="2" customWidth="1"/>
    <col min="8186" max="8186" width="6.7109375" style="2" customWidth="1"/>
    <col min="8187" max="8435" width="11.42578125" style="2"/>
    <col min="8436" max="8436" width="11.140625" style="2" customWidth="1"/>
    <col min="8437" max="8437" width="40.42578125" style="2" customWidth="1"/>
    <col min="8438" max="8438" width="2.7109375" style="2" customWidth="1"/>
    <col min="8439" max="8439" width="30.7109375" style="2" customWidth="1"/>
    <col min="8440" max="8440" width="29.140625" style="2" customWidth="1"/>
    <col min="8441" max="8441" width="27.42578125" style="2" customWidth="1"/>
    <col min="8442" max="8442" width="6.7109375" style="2" customWidth="1"/>
    <col min="8443" max="8691" width="11.42578125" style="2"/>
    <col min="8692" max="8692" width="11.140625" style="2" customWidth="1"/>
    <col min="8693" max="8693" width="40.42578125" style="2" customWidth="1"/>
    <col min="8694" max="8694" width="2.7109375" style="2" customWidth="1"/>
    <col min="8695" max="8695" width="30.7109375" style="2" customWidth="1"/>
    <col min="8696" max="8696" width="29.140625" style="2" customWidth="1"/>
    <col min="8697" max="8697" width="27.42578125" style="2" customWidth="1"/>
    <col min="8698" max="8698" width="6.7109375" style="2" customWidth="1"/>
    <col min="8699" max="8947" width="11.42578125" style="2"/>
    <col min="8948" max="8948" width="11.140625" style="2" customWidth="1"/>
    <col min="8949" max="8949" width="40.42578125" style="2" customWidth="1"/>
    <col min="8950" max="8950" width="2.7109375" style="2" customWidth="1"/>
    <col min="8951" max="8951" width="30.7109375" style="2" customWidth="1"/>
    <col min="8952" max="8952" width="29.140625" style="2" customWidth="1"/>
    <col min="8953" max="8953" width="27.42578125" style="2" customWidth="1"/>
    <col min="8954" max="8954" width="6.7109375" style="2" customWidth="1"/>
    <col min="8955" max="9203" width="11.42578125" style="2"/>
    <col min="9204" max="9204" width="11.140625" style="2" customWidth="1"/>
    <col min="9205" max="9205" width="40.42578125" style="2" customWidth="1"/>
    <col min="9206" max="9206" width="2.7109375" style="2" customWidth="1"/>
    <col min="9207" max="9207" width="30.7109375" style="2" customWidth="1"/>
    <col min="9208" max="9208" width="29.140625" style="2" customWidth="1"/>
    <col min="9209" max="9209" width="27.42578125" style="2" customWidth="1"/>
    <col min="9210" max="9210" width="6.7109375" style="2" customWidth="1"/>
    <col min="9211" max="9459" width="11.42578125" style="2"/>
    <col min="9460" max="9460" width="11.140625" style="2" customWidth="1"/>
    <col min="9461" max="9461" width="40.42578125" style="2" customWidth="1"/>
    <col min="9462" max="9462" width="2.7109375" style="2" customWidth="1"/>
    <col min="9463" max="9463" width="30.7109375" style="2" customWidth="1"/>
    <col min="9464" max="9464" width="29.140625" style="2" customWidth="1"/>
    <col min="9465" max="9465" width="27.42578125" style="2" customWidth="1"/>
    <col min="9466" max="9466" width="6.7109375" style="2" customWidth="1"/>
    <col min="9467" max="9715" width="11.42578125" style="2"/>
    <col min="9716" max="9716" width="11.140625" style="2" customWidth="1"/>
    <col min="9717" max="9717" width="40.42578125" style="2" customWidth="1"/>
    <col min="9718" max="9718" width="2.7109375" style="2" customWidth="1"/>
    <col min="9719" max="9719" width="30.7109375" style="2" customWidth="1"/>
    <col min="9720" max="9720" width="29.140625" style="2" customWidth="1"/>
    <col min="9721" max="9721" width="27.42578125" style="2" customWidth="1"/>
    <col min="9722" max="9722" width="6.7109375" style="2" customWidth="1"/>
    <col min="9723" max="9971" width="11.42578125" style="2"/>
    <col min="9972" max="9972" width="11.140625" style="2" customWidth="1"/>
    <col min="9973" max="9973" width="40.42578125" style="2" customWidth="1"/>
    <col min="9974" max="9974" width="2.7109375" style="2" customWidth="1"/>
    <col min="9975" max="9975" width="30.7109375" style="2" customWidth="1"/>
    <col min="9976" max="9976" width="29.140625" style="2" customWidth="1"/>
    <col min="9977" max="9977" width="27.42578125" style="2" customWidth="1"/>
    <col min="9978" max="9978" width="6.7109375" style="2" customWidth="1"/>
    <col min="9979" max="10227" width="11.42578125" style="2"/>
    <col min="10228" max="10228" width="11.140625" style="2" customWidth="1"/>
    <col min="10229" max="10229" width="40.42578125" style="2" customWidth="1"/>
    <col min="10230" max="10230" width="2.7109375" style="2" customWidth="1"/>
    <col min="10231" max="10231" width="30.7109375" style="2" customWidth="1"/>
    <col min="10232" max="10232" width="29.140625" style="2" customWidth="1"/>
    <col min="10233" max="10233" width="27.42578125" style="2" customWidth="1"/>
    <col min="10234" max="10234" width="6.7109375" style="2" customWidth="1"/>
    <col min="10235" max="10483" width="11.42578125" style="2"/>
    <col min="10484" max="10484" width="11.140625" style="2" customWidth="1"/>
    <col min="10485" max="10485" width="40.42578125" style="2" customWidth="1"/>
    <col min="10486" max="10486" width="2.7109375" style="2" customWidth="1"/>
    <col min="10487" max="10487" width="30.7109375" style="2" customWidth="1"/>
    <col min="10488" max="10488" width="29.140625" style="2" customWidth="1"/>
    <col min="10489" max="10489" width="27.42578125" style="2" customWidth="1"/>
    <col min="10490" max="10490" width="6.7109375" style="2" customWidth="1"/>
    <col min="10491" max="10739" width="11.42578125" style="2"/>
    <col min="10740" max="10740" width="11.140625" style="2" customWidth="1"/>
    <col min="10741" max="10741" width="40.42578125" style="2" customWidth="1"/>
    <col min="10742" max="10742" width="2.7109375" style="2" customWidth="1"/>
    <col min="10743" max="10743" width="30.7109375" style="2" customWidth="1"/>
    <col min="10744" max="10744" width="29.140625" style="2" customWidth="1"/>
    <col min="10745" max="10745" width="27.42578125" style="2" customWidth="1"/>
    <col min="10746" max="10746" width="6.7109375" style="2" customWidth="1"/>
    <col min="10747" max="10995" width="11.42578125" style="2"/>
    <col min="10996" max="10996" width="11.140625" style="2" customWidth="1"/>
    <col min="10997" max="10997" width="40.42578125" style="2" customWidth="1"/>
    <col min="10998" max="10998" width="2.7109375" style="2" customWidth="1"/>
    <col min="10999" max="10999" width="30.7109375" style="2" customWidth="1"/>
    <col min="11000" max="11000" width="29.140625" style="2" customWidth="1"/>
    <col min="11001" max="11001" width="27.42578125" style="2" customWidth="1"/>
    <col min="11002" max="11002" width="6.7109375" style="2" customWidth="1"/>
    <col min="11003" max="11251" width="11.42578125" style="2"/>
    <col min="11252" max="11252" width="11.140625" style="2" customWidth="1"/>
    <col min="11253" max="11253" width="40.42578125" style="2" customWidth="1"/>
    <col min="11254" max="11254" width="2.7109375" style="2" customWidth="1"/>
    <col min="11255" max="11255" width="30.7109375" style="2" customWidth="1"/>
    <col min="11256" max="11256" width="29.140625" style="2" customWidth="1"/>
    <col min="11257" max="11257" width="27.42578125" style="2" customWidth="1"/>
    <col min="11258" max="11258" width="6.7109375" style="2" customWidth="1"/>
    <col min="11259" max="11507" width="11.42578125" style="2"/>
    <col min="11508" max="11508" width="11.140625" style="2" customWidth="1"/>
    <col min="11509" max="11509" width="40.42578125" style="2" customWidth="1"/>
    <col min="11510" max="11510" width="2.7109375" style="2" customWidth="1"/>
    <col min="11511" max="11511" width="30.7109375" style="2" customWidth="1"/>
    <col min="11512" max="11512" width="29.140625" style="2" customWidth="1"/>
    <col min="11513" max="11513" width="27.42578125" style="2" customWidth="1"/>
    <col min="11514" max="11514" width="6.7109375" style="2" customWidth="1"/>
    <col min="11515" max="11763" width="11.42578125" style="2"/>
    <col min="11764" max="11764" width="11.140625" style="2" customWidth="1"/>
    <col min="11765" max="11765" width="40.42578125" style="2" customWidth="1"/>
    <col min="11766" max="11766" width="2.7109375" style="2" customWidth="1"/>
    <col min="11767" max="11767" width="30.7109375" style="2" customWidth="1"/>
    <col min="11768" max="11768" width="29.140625" style="2" customWidth="1"/>
    <col min="11769" max="11769" width="27.42578125" style="2" customWidth="1"/>
    <col min="11770" max="11770" width="6.7109375" style="2" customWidth="1"/>
    <col min="11771" max="12019" width="11.42578125" style="2"/>
    <col min="12020" max="12020" width="11.140625" style="2" customWidth="1"/>
    <col min="12021" max="12021" width="40.42578125" style="2" customWidth="1"/>
    <col min="12022" max="12022" width="2.7109375" style="2" customWidth="1"/>
    <col min="12023" max="12023" width="30.7109375" style="2" customWidth="1"/>
    <col min="12024" max="12024" width="29.140625" style="2" customWidth="1"/>
    <col min="12025" max="12025" width="27.42578125" style="2" customWidth="1"/>
    <col min="12026" max="12026" width="6.7109375" style="2" customWidth="1"/>
    <col min="12027" max="12275" width="11.42578125" style="2"/>
    <col min="12276" max="12276" width="11.140625" style="2" customWidth="1"/>
    <col min="12277" max="12277" width="40.42578125" style="2" customWidth="1"/>
    <col min="12278" max="12278" width="2.7109375" style="2" customWidth="1"/>
    <col min="12279" max="12279" width="30.7109375" style="2" customWidth="1"/>
    <col min="12280" max="12280" width="29.140625" style="2" customWidth="1"/>
    <col min="12281" max="12281" width="27.42578125" style="2" customWidth="1"/>
    <col min="12282" max="12282" width="6.7109375" style="2" customWidth="1"/>
    <col min="12283" max="12531" width="11.42578125" style="2"/>
    <col min="12532" max="12532" width="11.140625" style="2" customWidth="1"/>
    <col min="12533" max="12533" width="40.42578125" style="2" customWidth="1"/>
    <col min="12534" max="12534" width="2.7109375" style="2" customWidth="1"/>
    <col min="12535" max="12535" width="30.7109375" style="2" customWidth="1"/>
    <col min="12536" max="12536" width="29.140625" style="2" customWidth="1"/>
    <col min="12537" max="12537" width="27.42578125" style="2" customWidth="1"/>
    <col min="12538" max="12538" width="6.7109375" style="2" customWidth="1"/>
    <col min="12539" max="12787" width="11.42578125" style="2"/>
    <col min="12788" max="12788" width="11.140625" style="2" customWidth="1"/>
    <col min="12789" max="12789" width="40.42578125" style="2" customWidth="1"/>
    <col min="12790" max="12790" width="2.7109375" style="2" customWidth="1"/>
    <col min="12791" max="12791" width="30.7109375" style="2" customWidth="1"/>
    <col min="12792" max="12792" width="29.140625" style="2" customWidth="1"/>
    <col min="12793" max="12793" width="27.42578125" style="2" customWidth="1"/>
    <col min="12794" max="12794" width="6.7109375" style="2" customWidth="1"/>
    <col min="12795" max="13043" width="11.42578125" style="2"/>
    <col min="13044" max="13044" width="11.140625" style="2" customWidth="1"/>
    <col min="13045" max="13045" width="40.42578125" style="2" customWidth="1"/>
    <col min="13046" max="13046" width="2.7109375" style="2" customWidth="1"/>
    <col min="13047" max="13047" width="30.7109375" style="2" customWidth="1"/>
    <col min="13048" max="13048" width="29.140625" style="2" customWidth="1"/>
    <col min="13049" max="13049" width="27.42578125" style="2" customWidth="1"/>
    <col min="13050" max="13050" width="6.7109375" style="2" customWidth="1"/>
    <col min="13051" max="13299" width="11.42578125" style="2"/>
    <col min="13300" max="13300" width="11.140625" style="2" customWidth="1"/>
    <col min="13301" max="13301" width="40.42578125" style="2" customWidth="1"/>
    <col min="13302" max="13302" width="2.7109375" style="2" customWidth="1"/>
    <col min="13303" max="13303" width="30.7109375" style="2" customWidth="1"/>
    <col min="13304" max="13304" width="29.140625" style="2" customWidth="1"/>
    <col min="13305" max="13305" width="27.42578125" style="2" customWidth="1"/>
    <col min="13306" max="13306" width="6.7109375" style="2" customWidth="1"/>
    <col min="13307" max="13555" width="11.42578125" style="2"/>
    <col min="13556" max="13556" width="11.140625" style="2" customWidth="1"/>
    <col min="13557" max="13557" width="40.42578125" style="2" customWidth="1"/>
    <col min="13558" max="13558" width="2.7109375" style="2" customWidth="1"/>
    <col min="13559" max="13559" width="30.7109375" style="2" customWidth="1"/>
    <col min="13560" max="13560" width="29.140625" style="2" customWidth="1"/>
    <col min="13561" max="13561" width="27.42578125" style="2" customWidth="1"/>
    <col min="13562" max="13562" width="6.7109375" style="2" customWidth="1"/>
    <col min="13563" max="13811" width="11.42578125" style="2"/>
    <col min="13812" max="13812" width="11.140625" style="2" customWidth="1"/>
    <col min="13813" max="13813" width="40.42578125" style="2" customWidth="1"/>
    <col min="13814" max="13814" width="2.7109375" style="2" customWidth="1"/>
    <col min="13815" max="13815" width="30.7109375" style="2" customWidth="1"/>
    <col min="13816" max="13816" width="29.140625" style="2" customWidth="1"/>
    <col min="13817" max="13817" width="27.42578125" style="2" customWidth="1"/>
    <col min="13818" max="13818" width="6.7109375" style="2" customWidth="1"/>
    <col min="13819" max="14067" width="11.42578125" style="2"/>
    <col min="14068" max="14068" width="11.140625" style="2" customWidth="1"/>
    <col min="14069" max="14069" width="40.42578125" style="2" customWidth="1"/>
    <col min="14070" max="14070" width="2.7109375" style="2" customWidth="1"/>
    <col min="14071" max="14071" width="30.7109375" style="2" customWidth="1"/>
    <col min="14072" max="14072" width="29.140625" style="2" customWidth="1"/>
    <col min="14073" max="14073" width="27.42578125" style="2" customWidth="1"/>
    <col min="14074" max="14074" width="6.7109375" style="2" customWidth="1"/>
    <col min="14075" max="14323" width="11.42578125" style="2"/>
    <col min="14324" max="14324" width="11.140625" style="2" customWidth="1"/>
    <col min="14325" max="14325" width="40.42578125" style="2" customWidth="1"/>
    <col min="14326" max="14326" width="2.7109375" style="2" customWidth="1"/>
    <col min="14327" max="14327" width="30.7109375" style="2" customWidth="1"/>
    <col min="14328" max="14328" width="29.140625" style="2" customWidth="1"/>
    <col min="14329" max="14329" width="27.42578125" style="2" customWidth="1"/>
    <col min="14330" max="14330" width="6.7109375" style="2" customWidth="1"/>
    <col min="14331" max="14579" width="11.42578125" style="2"/>
    <col min="14580" max="14580" width="11.140625" style="2" customWidth="1"/>
    <col min="14581" max="14581" width="40.42578125" style="2" customWidth="1"/>
    <col min="14582" max="14582" width="2.7109375" style="2" customWidth="1"/>
    <col min="14583" max="14583" width="30.7109375" style="2" customWidth="1"/>
    <col min="14584" max="14584" width="29.140625" style="2" customWidth="1"/>
    <col min="14585" max="14585" width="27.42578125" style="2" customWidth="1"/>
    <col min="14586" max="14586" width="6.7109375" style="2" customWidth="1"/>
    <col min="14587" max="14835" width="11.42578125" style="2"/>
    <col min="14836" max="14836" width="11.140625" style="2" customWidth="1"/>
    <col min="14837" max="14837" width="40.42578125" style="2" customWidth="1"/>
    <col min="14838" max="14838" width="2.7109375" style="2" customWidth="1"/>
    <col min="14839" max="14839" width="30.7109375" style="2" customWidth="1"/>
    <col min="14840" max="14840" width="29.140625" style="2" customWidth="1"/>
    <col min="14841" max="14841" width="27.42578125" style="2" customWidth="1"/>
    <col min="14842" max="14842" width="6.7109375" style="2" customWidth="1"/>
    <col min="14843" max="15091" width="11.42578125" style="2"/>
    <col min="15092" max="15092" width="11.140625" style="2" customWidth="1"/>
    <col min="15093" max="15093" width="40.42578125" style="2" customWidth="1"/>
    <col min="15094" max="15094" width="2.7109375" style="2" customWidth="1"/>
    <col min="15095" max="15095" width="30.7109375" style="2" customWidth="1"/>
    <col min="15096" max="15096" width="29.140625" style="2" customWidth="1"/>
    <col min="15097" max="15097" width="27.42578125" style="2" customWidth="1"/>
    <col min="15098" max="15098" width="6.7109375" style="2" customWidth="1"/>
    <col min="15099" max="15347" width="11.42578125" style="2"/>
    <col min="15348" max="15348" width="11.140625" style="2" customWidth="1"/>
    <col min="15349" max="15349" width="40.42578125" style="2" customWidth="1"/>
    <col min="15350" max="15350" width="2.7109375" style="2" customWidth="1"/>
    <col min="15351" max="15351" width="30.7109375" style="2" customWidth="1"/>
    <col min="15352" max="15352" width="29.140625" style="2" customWidth="1"/>
    <col min="15353" max="15353" width="27.42578125" style="2" customWidth="1"/>
    <col min="15354" max="15354" width="6.7109375" style="2" customWidth="1"/>
    <col min="15355" max="15603" width="11.42578125" style="2"/>
    <col min="15604" max="15604" width="11.140625" style="2" customWidth="1"/>
    <col min="15605" max="15605" width="40.42578125" style="2" customWidth="1"/>
    <col min="15606" max="15606" width="2.7109375" style="2" customWidth="1"/>
    <col min="15607" max="15607" width="30.7109375" style="2" customWidth="1"/>
    <col min="15608" max="15608" width="29.140625" style="2" customWidth="1"/>
    <col min="15609" max="15609" width="27.42578125" style="2" customWidth="1"/>
    <col min="15610" max="15610" width="6.7109375" style="2" customWidth="1"/>
    <col min="15611" max="15859" width="11.42578125" style="2"/>
    <col min="15860" max="15860" width="11.140625" style="2" customWidth="1"/>
    <col min="15861" max="15861" width="40.42578125" style="2" customWidth="1"/>
    <col min="15862" max="15862" width="2.7109375" style="2" customWidth="1"/>
    <col min="15863" max="15863" width="30.7109375" style="2" customWidth="1"/>
    <col min="15864" max="15864" width="29.140625" style="2" customWidth="1"/>
    <col min="15865" max="15865" width="27.42578125" style="2" customWidth="1"/>
    <col min="15866" max="15866" width="6.7109375" style="2" customWidth="1"/>
    <col min="15867" max="16115" width="11.42578125" style="2"/>
    <col min="16116" max="16116" width="11.140625" style="2" customWidth="1"/>
    <col min="16117" max="16117" width="40.42578125" style="2" customWidth="1"/>
    <col min="16118" max="16118" width="2.7109375" style="2" customWidth="1"/>
    <col min="16119" max="16119" width="30.7109375" style="2" customWidth="1"/>
    <col min="16120" max="16120" width="29.140625" style="2" customWidth="1"/>
    <col min="16121" max="16121" width="27.42578125" style="2" customWidth="1"/>
    <col min="16122" max="16122" width="6.7109375" style="2" customWidth="1"/>
    <col min="16123" max="16384" width="11.42578125" style="2"/>
  </cols>
  <sheetData>
    <row r="1" spans="1:30" ht="27" customHeight="1" x14ac:dyDescent="0.2">
      <c r="A1" s="304" t="str">
        <f>Portada!B1</f>
        <v>Actualització a: 03/03/2026</v>
      </c>
      <c r="B1" s="304"/>
    </row>
    <row r="3" spans="1:30" ht="24.95" customHeight="1" x14ac:dyDescent="0.2">
      <c r="A3" s="300" t="s">
        <v>240</v>
      </c>
      <c r="B3" s="300"/>
      <c r="C3" s="300"/>
      <c r="D3" s="300"/>
      <c r="E3" s="300"/>
      <c r="F3" s="300"/>
      <c r="G3" s="300"/>
    </row>
    <row r="4" spans="1:30" ht="24.95" customHeight="1" thickBot="1" x14ac:dyDescent="0.25">
      <c r="A4" s="228"/>
      <c r="B4" s="228"/>
      <c r="C4" s="303"/>
      <c r="D4" s="303"/>
      <c r="E4" s="228"/>
      <c r="F4" s="228"/>
      <c r="G4" s="228"/>
    </row>
    <row r="5" spans="1:30" ht="24.95" customHeight="1" thickBot="1" x14ac:dyDescent="0.3">
      <c r="A5" s="5"/>
      <c r="B5" s="6"/>
      <c r="C5" s="104" t="s">
        <v>241</v>
      </c>
      <c r="D5" s="104" t="s">
        <v>242</v>
      </c>
      <c r="E5" s="104" t="s">
        <v>243</v>
      </c>
      <c r="F5" s="104" t="s">
        <v>244</v>
      </c>
      <c r="G5" s="103" t="s">
        <v>245</v>
      </c>
      <c r="Z5"/>
      <c r="AA5"/>
    </row>
    <row r="6" spans="1:30" ht="24.95" customHeight="1" x14ac:dyDescent="0.2">
      <c r="A6" s="9" t="str">
        <f>'Pressupost Producció VIDEOJOC'!C5&amp;REPT(".",110-LEN('Pressupost Producció VIDEOJOC'!C5))</f>
        <v>CAPÍTOL 01.- Pre-project i Game Design (GDD)..................................................................</v>
      </c>
      <c r="B6" s="1"/>
      <c r="C6" s="87">
        <f>'Pressupost Arrencada VIDEOJOC'!N18</f>
        <v>0</v>
      </c>
      <c r="D6" s="87">
        <f>'Pressupost Producció VIDEOJOC'!O18</f>
        <v>0</v>
      </c>
      <c r="E6" s="87">
        <f t="shared" ref="E6:E18" si="0">C6+D6</f>
        <v>0</v>
      </c>
      <c r="F6" s="87">
        <f>E6/Portada!$F$15</f>
        <v>0</v>
      </c>
      <c r="G6" s="3"/>
      <c r="Z6" s="23"/>
      <c r="AA6" s="23"/>
    </row>
    <row r="7" spans="1:30" ht="24.95" customHeight="1" x14ac:dyDescent="0.2">
      <c r="A7" s="9" t="str">
        <f>'Pressupost Producció VIDEOJOC'!C20&amp;REPT(".",110-LEN('Pressupost Producció VIDEOJOC'!C20))</f>
        <v>CAPÍTOL 02.- Art..............................................................................................</v>
      </c>
      <c r="B7" s="1"/>
      <c r="C7" s="87">
        <f>'Pressupost Arrencada VIDEOJOC'!N35</f>
        <v>0</v>
      </c>
      <c r="D7" s="87">
        <f>'Pressupost Producció VIDEOJOC'!O35</f>
        <v>0</v>
      </c>
      <c r="E7" s="87">
        <f t="shared" si="0"/>
        <v>0</v>
      </c>
      <c r="F7" s="87">
        <f>E7/Portada!$F$15</f>
        <v>0</v>
      </c>
      <c r="G7" s="3"/>
      <c r="Z7" s="27" t="s">
        <v>246</v>
      </c>
      <c r="AA7" s="40" t="s">
        <v>247</v>
      </c>
    </row>
    <row r="8" spans="1:30" ht="24.95" customHeight="1" x14ac:dyDescent="0.2">
      <c r="A8" s="9" t="str">
        <f>'Pressupost Producció VIDEOJOC'!C37&amp;REPT(".",100-LEN('Pressupost Producció VIDEOJOC'!C37))</f>
        <v>CAPÍTOL 03.- Desenvolupament........................................................................</v>
      </c>
      <c r="B8" s="1"/>
      <c r="C8" s="87">
        <f>'Pressupost Arrencada VIDEOJOC'!N50</f>
        <v>0</v>
      </c>
      <c r="D8" s="87">
        <f>'Pressupost Producció VIDEOJOC'!O50</f>
        <v>0</v>
      </c>
      <c r="E8" s="87">
        <f t="shared" si="0"/>
        <v>0</v>
      </c>
      <c r="F8" s="87">
        <f>E8/Portada!$F$15</f>
        <v>0</v>
      </c>
      <c r="G8" s="3"/>
      <c r="Z8" s="27"/>
      <c r="AA8" s="40" t="s">
        <v>248</v>
      </c>
    </row>
    <row r="9" spans="1:30" ht="24.95" customHeight="1" thickBot="1" x14ac:dyDescent="0.3">
      <c r="A9" s="9" t="str">
        <f>'Pressupost Producció VIDEOJOC'!C52&amp;REPT(".",100-LEN('Pressupost Producció VIDEOJOC'!C52))</f>
        <v>CAPÍTOL 04.-Video, Àudio i Doblatge.................................................................</v>
      </c>
      <c r="B9" s="1"/>
      <c r="C9" s="87">
        <f>'Pressupost Arrencada VIDEOJOC'!N82</f>
        <v>0</v>
      </c>
      <c r="D9" s="87">
        <f>'Pressupost Producció VIDEOJOC'!O82</f>
        <v>0</v>
      </c>
      <c r="E9" s="87">
        <f t="shared" si="0"/>
        <v>0</v>
      </c>
      <c r="F9" s="87">
        <f>E9/Portada!$F$15</f>
        <v>0</v>
      </c>
      <c r="G9" s="3"/>
      <c r="K9" s="59"/>
      <c r="Z9" s="18"/>
      <c r="AA9" s="40" t="s">
        <v>249</v>
      </c>
    </row>
    <row r="10" spans="1:30" ht="24.95" customHeight="1" thickBot="1" x14ac:dyDescent="0.3">
      <c r="A10" s="9" t="str">
        <f>'Pressupost Producció VIDEOJOC'!C84&amp;REPT(".",100-LEN('Pressupost Producció VIDEOJOC'!C84))</f>
        <v>CAPÍTOL 05.-Porting.................................................................................</v>
      </c>
      <c r="B10" s="1"/>
      <c r="C10" s="87">
        <f>'Pressupost Arrencada VIDEOJOC'!N92</f>
        <v>0</v>
      </c>
      <c r="D10" s="87">
        <f>'Pressupost Producció VIDEOJOC'!O92</f>
        <v>0</v>
      </c>
      <c r="E10" s="87">
        <f t="shared" si="0"/>
        <v>0</v>
      </c>
      <c r="F10" s="87">
        <f>E10/Portada!$F$15</f>
        <v>0</v>
      </c>
      <c r="G10" s="3"/>
      <c r="K10" s="59"/>
      <c r="Z10" s="18"/>
      <c r="AA10" s="211" t="s">
        <v>250</v>
      </c>
      <c r="AB10" s="211" t="s">
        <v>251</v>
      </c>
      <c r="AC10" s="211"/>
      <c r="AD10" s="211"/>
    </row>
    <row r="11" spans="1:30" ht="24.95" customHeight="1" thickBot="1" x14ac:dyDescent="0.3">
      <c r="A11" s="9" t="str">
        <f>'Pressupost Producció VIDEOJOC'!C94&amp;REPT(".",100-LEN('Pressupost Producció VIDEOJOC'!C94))</f>
        <v>CAPÍTOL 06.- Q&amp;A/testing............................................................................</v>
      </c>
      <c r="B11" s="1"/>
      <c r="C11" s="87">
        <f>'Pressupost Arrencada VIDEOJOC'!N101</f>
        <v>0</v>
      </c>
      <c r="D11" s="87">
        <f>'Pressupost Producció VIDEOJOC'!O101</f>
        <v>0</v>
      </c>
      <c r="E11" s="87">
        <f t="shared" si="0"/>
        <v>0</v>
      </c>
      <c r="F11" s="87">
        <f>E11/Portada!$F$15</f>
        <v>0</v>
      </c>
      <c r="G11" s="3"/>
      <c r="K11" s="59"/>
      <c r="Z11" s="97" t="s">
        <v>252</v>
      </c>
      <c r="AA11" s="210">
        <f>'Pressupost Arrencada VIDEOJOC'!S202</f>
        <v>0</v>
      </c>
      <c r="AB11" s="210">
        <f>'Pressupost Producció VIDEOJOC'!S202</f>
        <v>0</v>
      </c>
      <c r="AC11" s="210"/>
      <c r="AD11" s="210"/>
    </row>
    <row r="12" spans="1:30" ht="24.95" customHeight="1" x14ac:dyDescent="0.25">
      <c r="A12" s="9" t="str">
        <f>'Pressupost Producció VIDEOJOC'!C103&amp;REPT(".",100-LEN('Pressupost Producció VIDEOJOC'!C103))</f>
        <v>CAPÍTOL 07.- Backoffice.............................................................................</v>
      </c>
      <c r="B12" s="1"/>
      <c r="C12" s="87">
        <f>'Pressupost Arrencada VIDEOJOC'!N111</f>
        <v>0</v>
      </c>
      <c r="D12" s="87">
        <f>'Pressupost Producció VIDEOJOC'!O111</f>
        <v>0</v>
      </c>
      <c r="E12" s="87">
        <f t="shared" si="0"/>
        <v>0</v>
      </c>
      <c r="F12" s="87">
        <f>E12/Portada!$F$15</f>
        <v>0</v>
      </c>
      <c r="G12" s="3"/>
      <c r="K12" s="59"/>
      <c r="Z12" s="18"/>
      <c r="AA12" s="18"/>
      <c r="AB12" s="18"/>
      <c r="AC12" s="18"/>
      <c r="AD12" s="18"/>
    </row>
    <row r="13" spans="1:30" ht="24.95" customHeight="1" x14ac:dyDescent="0.25">
      <c r="A13" s="9" t="str">
        <f>'Pressupost Producció VIDEOJOC'!C113&amp;REPT(".",100-LEN('Pressupost Producció VIDEOJOC'!C113))</f>
        <v>CAPÍTOL 08.- Publishing.............................................................................</v>
      </c>
      <c r="B13" s="1"/>
      <c r="C13" s="87">
        <f>'Pressupost Arrencada VIDEOJOC'!N120</f>
        <v>0</v>
      </c>
      <c r="D13" s="87">
        <f>'Pressupost Producció VIDEOJOC'!O120</f>
        <v>0</v>
      </c>
      <c r="E13" s="87">
        <f t="shared" si="0"/>
        <v>0</v>
      </c>
      <c r="F13" s="87">
        <f>E13/Portada!$F$15</f>
        <v>0</v>
      </c>
      <c r="G13" s="3"/>
      <c r="K13" s="59"/>
      <c r="Z13" s="18"/>
      <c r="AA13" s="18"/>
      <c r="AB13" s="18"/>
      <c r="AC13" s="18"/>
      <c r="AD13" s="18"/>
    </row>
    <row r="14" spans="1:30" ht="24.95" customHeight="1" x14ac:dyDescent="0.25">
      <c r="A14" s="4" t="str">
        <f>'Pressupost Producció VIDEOJOC'!C122&amp;REPT(".",100-LEN('Pressupost Producció VIDEOJOC'!C122))</f>
        <v>CAPÍTOL 09.- Manteniment............................................................................</v>
      </c>
      <c r="B14" s="1"/>
      <c r="C14" s="87">
        <f>'Pressupost Arrencada VIDEOJOC'!N129</f>
        <v>0</v>
      </c>
      <c r="D14" s="88">
        <f>'Pressupost Producció VIDEOJOC'!O129</f>
        <v>0</v>
      </c>
      <c r="E14" s="87">
        <f t="shared" si="0"/>
        <v>0</v>
      </c>
      <c r="F14" s="87">
        <f>E14/Portada!$F$15</f>
        <v>0</v>
      </c>
      <c r="G14" s="229"/>
      <c r="K14" s="59"/>
      <c r="Z14" s="18"/>
      <c r="AA14" s="18"/>
      <c r="AB14" s="18"/>
      <c r="AC14" s="18"/>
      <c r="AD14" s="18"/>
    </row>
    <row r="15" spans="1:30" ht="24.95" customHeight="1" x14ac:dyDescent="0.25">
      <c r="A15" s="4" t="str">
        <f>'Pressupost Producció VIDEOJOC'!C132&amp;REPT(".",100-LEN('Pressupost Producció VIDEOJOC'!C132))</f>
        <v>CAPÍTOL 10.- Equip (Personal).......................................................................</v>
      </c>
      <c r="B15" s="1"/>
      <c r="C15" s="87">
        <f>'Pressupost Arrencada VIDEOJOC'!N156</f>
        <v>0</v>
      </c>
      <c r="D15" s="88">
        <f>'Pressupost Producció VIDEOJOC'!O156</f>
        <v>0</v>
      </c>
      <c r="E15" s="88">
        <f t="shared" si="0"/>
        <v>0</v>
      </c>
      <c r="F15" s="87">
        <f>E15/Portada!$F$15</f>
        <v>0</v>
      </c>
      <c r="G15" s="17"/>
      <c r="K15" s="59"/>
      <c r="Z15" s="18"/>
      <c r="AA15" s="18"/>
      <c r="AB15" s="18"/>
      <c r="AC15" s="18"/>
      <c r="AD15" s="18"/>
    </row>
    <row r="16" spans="1:30" ht="24.95" customHeight="1" x14ac:dyDescent="0.2">
      <c r="A16" s="4" t="str">
        <f>'Pressupost Producció VIDEOJOC'!C159&amp;REPT(".",100-LEN('Pressupost Producció VIDEOJOC'!C159))</f>
        <v>CAPÍTOL 11.- Assegurances...........................................................................</v>
      </c>
      <c r="B16" s="1"/>
      <c r="C16" s="87">
        <f>'Pressupost Arrencada VIDEOJOC'!N166</f>
        <v>0</v>
      </c>
      <c r="D16" s="88">
        <f>'Pressupost Producció VIDEOJOC'!O166</f>
        <v>0</v>
      </c>
      <c r="E16" s="88">
        <f t="shared" si="0"/>
        <v>0</v>
      </c>
      <c r="F16" s="87">
        <f>E16/Portada!$F$15</f>
        <v>0</v>
      </c>
      <c r="G16" s="3"/>
      <c r="K16" s="13"/>
      <c r="Z16" s="18"/>
      <c r="AA16" s="18"/>
      <c r="AB16" s="18"/>
      <c r="AC16" s="18"/>
      <c r="AD16" s="18"/>
    </row>
    <row r="17" spans="1:30" ht="24.95" customHeight="1" x14ac:dyDescent="0.2">
      <c r="A17" s="4" t="str">
        <f>'Pressupost Producció VIDEOJOC'!C168&amp;REPT(".",100-LEN('Pressupost Producció VIDEOJOC'!C168))</f>
        <v>CAPÍTOL 12.- Despeses generals......................................................................</v>
      </c>
      <c r="B17" s="1"/>
      <c r="C17" s="87">
        <f>'Pressupost Arrencada VIDEOJOC'!N187-AA21</f>
        <v>0</v>
      </c>
      <c r="D17" s="88">
        <f>'Pressupost Producció VIDEOJOC'!O187-AB21</f>
        <v>0</v>
      </c>
      <c r="E17" s="88">
        <f t="shared" si="0"/>
        <v>0</v>
      </c>
      <c r="F17" s="87">
        <f>E17/Portada!$F$15</f>
        <v>0</v>
      </c>
      <c r="G17" s="3"/>
      <c r="Z17" s="18" t="s">
        <v>332</v>
      </c>
      <c r="AA17" s="21">
        <f>SUMIF('Pressupost Arrencada VIDEOJOC'!E170:'Pressupost Arrencada VIDEOJOC'!E178,"E",'Pressupost Arrencada VIDEOJOC'!N170:'Pressupost Arrencada VIDEOJOC'!N178) + SUMIF('Pressupost Arrencada VIDEOJOC'!E183:'Pressupost Arrencada VIDEOJOC'!E185,"E",'Pressupost Arrencada VIDEOJOC'!N183:'Pressupost Arrencada VIDEOJOC'!N185)</f>
        <v>0</v>
      </c>
      <c r="AB17" s="21">
        <f>SUMIF('Pressupost Producció VIDEOJOC'!E170:'Pressupost Producció VIDEOJOC'!E178,"E",'Pressupost Producció VIDEOJOC'!N170:'Pressupost Producció VIDEOJOC'!N178) + SUMIF('Pressupost Producció VIDEOJOC'!E183:'Pressupost Producció VIDEOJOC'!E185,"E",'Pressupost Producció VIDEOJOC'!N183:'Pressupost Producció VIDEOJOC'!N185)</f>
        <v>0</v>
      </c>
      <c r="AC17" s="21"/>
      <c r="AD17" s="21"/>
    </row>
    <row r="18" spans="1:30" ht="24.95" customHeight="1" thickBot="1" x14ac:dyDescent="0.25">
      <c r="A18" s="4" t="str">
        <f>'Pressupost Producció VIDEOJOC'!C190&amp;REPT(".",100-LEN('Pressupost Producció VIDEOJOC'!C190))</f>
        <v>CAPÍTOL 13.- Altres necessitats projecte............................................................</v>
      </c>
      <c r="B18" s="1"/>
      <c r="C18" s="251">
        <f>'Pressupost Arrencada VIDEOJOC'!N196</f>
        <v>0</v>
      </c>
      <c r="D18" s="93">
        <f>'Pressupost Producció VIDEOJOC'!O196</f>
        <v>0</v>
      </c>
      <c r="E18" s="88">
        <f t="shared" si="0"/>
        <v>0</v>
      </c>
      <c r="F18" s="87">
        <f>E18/Portada!$F$15</f>
        <v>0</v>
      </c>
      <c r="G18" s="3"/>
      <c r="Z18" s="18" t="s">
        <v>257</v>
      </c>
      <c r="AA18" s="21">
        <f>'Pressupost Arrencada VIDEOJOC'!N179</f>
        <v>0</v>
      </c>
      <c r="AB18" s="21">
        <f>'Pressupost Producció VIDEOJOC'!N179</f>
        <v>0</v>
      </c>
      <c r="AC18" s="21"/>
      <c r="AD18" s="21"/>
    </row>
    <row r="19" spans="1:30" ht="24.95" customHeight="1" thickBot="1" x14ac:dyDescent="0.25">
      <c r="A19" s="5"/>
      <c r="B19" s="6" t="s">
        <v>253</v>
      </c>
      <c r="C19" s="252">
        <f>SUM(C6:C18)</f>
        <v>0</v>
      </c>
      <c r="D19" s="94">
        <f>SUM(D6:D18)</f>
        <v>0</v>
      </c>
      <c r="E19" s="95">
        <f>SUM(E6:E18)</f>
        <v>0</v>
      </c>
      <c r="F19" s="95">
        <f>SUM(F6:F18)</f>
        <v>0</v>
      </c>
      <c r="G19" s="7" t="s">
        <v>254</v>
      </c>
      <c r="Z19" s="18" t="s">
        <v>227</v>
      </c>
      <c r="AA19" s="21">
        <f>'Pressupost Arrencada VIDEOJOC'!N180</f>
        <v>0</v>
      </c>
      <c r="AB19" s="21">
        <f>'Pressupost Producció VIDEOJOC'!N180</f>
        <v>0</v>
      </c>
      <c r="AC19" s="21"/>
      <c r="AD19" s="21"/>
    </row>
    <row r="20" spans="1:30" ht="24.95" customHeight="1" thickBot="1" x14ac:dyDescent="0.25">
      <c r="A20" s="8"/>
      <c r="B20" s="9" t="s">
        <v>255</v>
      </c>
      <c r="C20" s="87">
        <f>AA29</f>
        <v>0</v>
      </c>
      <c r="D20" s="87">
        <f>AB29</f>
        <v>0</v>
      </c>
      <c r="E20" s="87">
        <f>C20+D20</f>
        <v>0</v>
      </c>
      <c r="F20" s="88">
        <f>E20/Portada!$F$15</f>
        <v>0</v>
      </c>
      <c r="G20" s="301" t="s">
        <v>256</v>
      </c>
      <c r="Z20" s="18" t="s">
        <v>229</v>
      </c>
      <c r="AA20" s="21">
        <f>'Pressupost Arrencada VIDEOJOC'!N181 + 'Pressupost Arrencada VIDEOJOC'!N182</f>
        <v>0</v>
      </c>
      <c r="AB20" s="21">
        <f>'Pressupost Producció VIDEOJOC'!N181 + 'Pressupost Producció VIDEOJOC'!N182</f>
        <v>0</v>
      </c>
      <c r="AC20" s="21"/>
      <c r="AD20" s="21"/>
    </row>
    <row r="21" spans="1:30" ht="24.95" customHeight="1" x14ac:dyDescent="0.2">
      <c r="A21" s="8"/>
      <c r="B21" s="9" t="str">
        <f>"Benefici Industrial  " &amp; (Portada!I17*100) &amp; " % " &amp; "........................................................"</f>
        <v>Benefici Industrial  10 % ........................................................</v>
      </c>
      <c r="C21" s="88"/>
      <c r="D21" s="87">
        <f>D19*Portada!I17</f>
        <v>0</v>
      </c>
      <c r="E21" s="87">
        <f>C21+D21</f>
        <v>0</v>
      </c>
      <c r="F21" s="88">
        <f>E21/Portada!$F$15</f>
        <v>0</v>
      </c>
      <c r="G21" s="302"/>
      <c r="Z21" s="20" t="s">
        <v>333</v>
      </c>
      <c r="AA21" s="92">
        <f>SUM(AA17:AA20)</f>
        <v>0</v>
      </c>
      <c r="AB21" s="92">
        <f>SUM(AB17:AB20)</f>
        <v>0</v>
      </c>
      <c r="AC21" s="92"/>
      <c r="AD21" s="92"/>
    </row>
    <row r="22" spans="1:30" ht="13.5" thickBot="1" x14ac:dyDescent="0.25">
      <c r="A22" s="8"/>
      <c r="B22" s="9" t="str">
        <f xml:space="preserve"> "Despeses financeres i especials" &amp; "......................................."</f>
        <v>Despeses financeres i especials.......................................</v>
      </c>
      <c r="C22" s="93">
        <f>AA18 + AA20</f>
        <v>0</v>
      </c>
      <c r="D22" s="93">
        <f>AB18 + AB20</f>
        <v>0</v>
      </c>
      <c r="E22" s="87">
        <f>C22+D22</f>
        <v>0</v>
      </c>
      <c r="F22" s="88">
        <f>E22/Portada!$F$15</f>
        <v>0</v>
      </c>
      <c r="G22" s="3"/>
      <c r="Z22" s="18"/>
      <c r="AA22" s="21"/>
      <c r="AB22" s="21"/>
      <c r="AC22" s="21"/>
      <c r="AD22" s="21"/>
    </row>
    <row r="23" spans="1:30" ht="17.25" thickBot="1" x14ac:dyDescent="0.25">
      <c r="A23" s="10"/>
      <c r="B23" s="11" t="s">
        <v>258</v>
      </c>
      <c r="C23" s="96">
        <f>C19+C20+C21+C22</f>
        <v>0</v>
      </c>
      <c r="D23" s="96">
        <f>D19+D20+D21+D22</f>
        <v>0</v>
      </c>
      <c r="E23" s="96">
        <f>SUM(E19:E22)</f>
        <v>0</v>
      </c>
      <c r="F23" s="96">
        <f>SUM(F19:F22)</f>
        <v>0</v>
      </c>
      <c r="G23" s="12"/>
      <c r="Z23" s="18"/>
      <c r="AA23" s="21"/>
      <c r="AB23" s="21"/>
      <c r="AC23" s="21"/>
      <c r="AD23" s="21"/>
    </row>
    <row r="24" spans="1:30" ht="13.5" thickTop="1" x14ac:dyDescent="0.2">
      <c r="Z24" s="18" t="s">
        <v>259</v>
      </c>
      <c r="AA24" s="21">
        <f>AA17+AA19</f>
        <v>0</v>
      </c>
      <c r="AB24" s="21">
        <f>AB17+AB19</f>
        <v>0</v>
      </c>
      <c r="AC24" s="21"/>
      <c r="AD24" s="21"/>
    </row>
    <row r="25" spans="1:30" x14ac:dyDescent="0.2">
      <c r="Z25" s="18" t="s">
        <v>260</v>
      </c>
      <c r="AA25" s="21">
        <f>Resum!C19</f>
        <v>0</v>
      </c>
      <c r="AB25" s="21">
        <f>Resum!D19</f>
        <v>0</v>
      </c>
      <c r="AC25" s="21"/>
      <c r="AD25" s="21"/>
    </row>
    <row r="26" spans="1:30" x14ac:dyDescent="0.2">
      <c r="Z26" s="18" t="s">
        <v>334</v>
      </c>
      <c r="AA26" s="21">
        <f>AA25*3/100</f>
        <v>0</v>
      </c>
      <c r="AB26" s="21">
        <f>AB25*3/100</f>
        <v>0</v>
      </c>
      <c r="AC26" s="21"/>
      <c r="AD26" s="21"/>
    </row>
    <row r="27" spans="1:30" x14ac:dyDescent="0.2">
      <c r="Z27" s="18"/>
      <c r="AA27" s="21"/>
      <c r="AB27" s="21"/>
      <c r="AC27" s="21"/>
      <c r="AD27" s="21"/>
    </row>
    <row r="28" spans="1:30" x14ac:dyDescent="0.2">
      <c r="Z28" s="18"/>
      <c r="AA28" s="21"/>
      <c r="AB28" s="21"/>
      <c r="AC28" s="21"/>
      <c r="AD28" s="21"/>
    </row>
    <row r="29" spans="1:30" x14ac:dyDescent="0.2">
      <c r="Z29" s="18" t="s">
        <v>261</v>
      </c>
      <c r="AA29" s="21">
        <f>AA24</f>
        <v>0</v>
      </c>
      <c r="AB29" s="21">
        <f>AB24</f>
        <v>0</v>
      </c>
      <c r="AC29" s="21"/>
      <c r="AD29" s="21"/>
    </row>
    <row r="30" spans="1:30" ht="13.5" thickBot="1" x14ac:dyDescent="0.25">
      <c r="Z30" s="18" t="s">
        <v>262</v>
      </c>
      <c r="AA30" s="21"/>
      <c r="AB30" s="21">
        <f>AB25*Portada!I17</f>
        <v>0</v>
      </c>
      <c r="AC30" s="21"/>
      <c r="AD30" s="21"/>
    </row>
    <row r="31" spans="1:30" x14ac:dyDescent="0.2">
      <c r="Z31" s="20" t="s">
        <v>263</v>
      </c>
      <c r="AA31" s="92">
        <f>SUM(AA29:AA30)</f>
        <v>0</v>
      </c>
      <c r="AB31" s="92">
        <f>SUM(AB29:AB30)</f>
        <v>0</v>
      </c>
      <c r="AC31" s="92"/>
      <c r="AD31" s="92"/>
    </row>
    <row r="37" spans="26:30" x14ac:dyDescent="0.2">
      <c r="Z37" s="238"/>
      <c r="AA37" s="2" t="s">
        <v>264</v>
      </c>
      <c r="AB37" s="2" t="s">
        <v>247</v>
      </c>
      <c r="AC37" s="2" t="s">
        <v>265</v>
      </c>
      <c r="AD37" s="2">
        <v>5101.2</v>
      </c>
    </row>
    <row r="38" spans="26:30" x14ac:dyDescent="0.2">
      <c r="AC38" s="2" t="s">
        <v>266</v>
      </c>
      <c r="AD38" s="239">
        <v>0.32150000000000001</v>
      </c>
    </row>
    <row r="39" spans="26:30" x14ac:dyDescent="0.2">
      <c r="AC39" s="2" t="s">
        <v>267</v>
      </c>
      <c r="AD39" s="2">
        <f>ROUNDUP(AD37*AD38,2)</f>
        <v>1640.04</v>
      </c>
    </row>
    <row r="41" spans="26:30" x14ac:dyDescent="0.2">
      <c r="AB41" s="2" t="s">
        <v>248</v>
      </c>
      <c r="AC41" s="2" t="s">
        <v>265</v>
      </c>
      <c r="AD41" s="2">
        <v>5101.2</v>
      </c>
    </row>
    <row r="42" spans="26:30" x14ac:dyDescent="0.2">
      <c r="AC42" s="2" t="s">
        <v>266</v>
      </c>
      <c r="AD42" s="282">
        <v>0.33350000000000002</v>
      </c>
    </row>
    <row r="43" spans="26:30" x14ac:dyDescent="0.2">
      <c r="AC43" s="2" t="s">
        <v>267</v>
      </c>
      <c r="AD43" s="283">
        <f>ROUNDUP(AD41*AD42,2)</f>
        <v>1701.26</v>
      </c>
    </row>
    <row r="46" spans="26:30" x14ac:dyDescent="0.2">
      <c r="AA46" s="284" t="s">
        <v>343</v>
      </c>
      <c r="AB46" s="285" t="s">
        <v>344</v>
      </c>
      <c r="AC46" s="285" t="s">
        <v>345</v>
      </c>
      <c r="AD46" s="286" t="s">
        <v>346</v>
      </c>
    </row>
    <row r="47" spans="26:30" x14ac:dyDescent="0.2">
      <c r="AA47" s="286" t="s">
        <v>347</v>
      </c>
      <c r="AB47" s="287">
        <v>5101.21</v>
      </c>
      <c r="AC47" s="287">
        <v>5611.32</v>
      </c>
      <c r="AD47" s="288">
        <v>9.5999999999999992E-3</v>
      </c>
    </row>
    <row r="48" spans="26:30" x14ac:dyDescent="0.2">
      <c r="AA48" s="286" t="s">
        <v>348</v>
      </c>
      <c r="AB48" s="287">
        <v>5611.33</v>
      </c>
      <c r="AC48" s="287">
        <v>5970.19</v>
      </c>
      <c r="AD48" s="288">
        <v>1.04E-2</v>
      </c>
    </row>
    <row r="49" spans="27:30" x14ac:dyDescent="0.2">
      <c r="AA49" s="286" t="s">
        <v>349</v>
      </c>
      <c r="AB49" s="287">
        <v>7651.81</v>
      </c>
      <c r="AC49" s="287"/>
      <c r="AD49" s="288">
        <v>1.2200000000000001E-2</v>
      </c>
    </row>
    <row r="50" spans="27:30" x14ac:dyDescent="0.2">
      <c r="AA50" s="286"/>
      <c r="AB50" s="287"/>
      <c r="AC50" s="287"/>
      <c r="AD50" s="288"/>
    </row>
  </sheetData>
  <sheetProtection algorithmName="SHA-512" hashValue="C/5Lyeo+zb4tEN+zdcf5il706eFfLry7w8gkgG9ALR//iPobv5Iur+qRzUAoxlk1bR2EqPQPTYPvtYBpCmRXiw==" saltValue="S1NrxcR/KvS6Wzt/ksCdDg==" spinCount="100000" sheet="1" selectLockedCells="1"/>
  <customSheetViews>
    <customSheetView guid="{64E0B953-B50B-43FC-8DE2-444B9310CDBC}" scale="91" fitToPage="1" topLeftCell="A4">
      <selection activeCell="B19" sqref="B19"/>
      <pageMargins left="0" right="0" top="0" bottom="0" header="0" footer="0"/>
      <pageSetup paperSize="9" scale="66" orientation="landscape" r:id="rId1"/>
      <headerFooter>
        <oddHeader>&amp;L&amp;G</oddHeader>
        <oddFooter>&amp;L&amp;10&amp;D &amp;T&amp;C&amp;10Pàgina &amp;P de &amp;N&amp;R&amp;10&amp;F</oddFooter>
      </headerFooter>
    </customSheetView>
    <customSheetView guid="{DDFA059A-7208-477B-A6FB-6B211EE624B9}" scale="91" fitToPage="1" topLeftCell="A4">
      <selection activeCell="B19" sqref="B19"/>
      <pageMargins left="0" right="0" top="0" bottom="0" header="0" footer="0"/>
      <pageSetup paperSize="9" scale="66" orientation="landscape" r:id="rId2"/>
      <headerFooter>
        <oddHeader>&amp;L&amp;G</oddHeader>
        <oddFooter>&amp;L&amp;10&amp;D &amp;T&amp;C&amp;10Pàgina &amp;P de &amp;N&amp;R&amp;10&amp;F</oddFooter>
      </headerFooter>
    </customSheetView>
    <customSheetView guid="{5208A340-0DC6-4752-9A10-745AB1A8604C}" scale="91" fitToPage="1" printArea="1" topLeftCell="A4">
      <selection activeCell="B19" sqref="B19"/>
      <pageMargins left="0" right="0" top="0" bottom="0" header="0" footer="0"/>
      <pageSetup paperSize="9" scale="66" orientation="landscape" r:id="rId3"/>
      <headerFooter>
        <oddHeader>&amp;L&amp;G</oddHeader>
        <oddFooter>&amp;L&amp;10&amp;D &amp;T&amp;C&amp;10Pàgina &amp;P de &amp;N&amp;R&amp;10&amp;F</oddFooter>
      </headerFooter>
    </customSheetView>
    <customSheetView guid="{7DF631EC-DFE3-4E5B-A06C-16A6D07FA6C3}" scale="91" fitToPage="1" topLeftCell="A4">
      <selection activeCell="B19" sqref="B19"/>
      <pageMargins left="0" right="0" top="0" bottom="0" header="0" footer="0"/>
      <pageSetup paperSize="9" scale="66" orientation="landscape" r:id="rId4"/>
      <headerFooter>
        <oddHeader>&amp;L&amp;G</oddHeader>
        <oddFooter>&amp;L&amp;10&amp;D &amp;T&amp;C&amp;10Pàgina &amp;P de &amp;N&amp;R&amp;10&amp;F</oddFooter>
      </headerFooter>
    </customSheetView>
    <customSheetView guid="{FB1680C6-9E8E-4359-AB81-A1649BB5AF88}" scale="91" fitToPage="1" topLeftCell="A4">
      <selection activeCell="B19" sqref="B19"/>
      <pageMargins left="0" right="0" top="0" bottom="0" header="0" footer="0"/>
      <pageSetup paperSize="9" scale="66" orientation="landscape" r:id="rId5"/>
      <headerFooter>
        <oddHeader>&amp;L&amp;G</oddHeader>
        <oddFooter>&amp;L&amp;10&amp;D &amp;T&amp;C&amp;10Pàgina &amp;P de &amp;N&amp;R&amp;10&amp;F</oddFooter>
      </headerFooter>
    </customSheetView>
    <customSheetView guid="{B3735A95-1048-4852-A5F0-6E65EE2AE0AE}" scale="91" fitToPage="1" printArea="1">
      <selection activeCell="A3" sqref="A3:G3"/>
      <pageMargins left="0" right="0" top="0" bottom="0" header="0" footer="0"/>
      <pageSetup paperSize="9" scale="66" orientation="landscape" r:id="rId6"/>
      <headerFooter>
        <oddHeader>&amp;L&amp;G</oddHeader>
        <oddFooter>&amp;L&amp;10&amp;D &amp;T&amp;C&amp;10Pàgina &amp;P de &amp;N&amp;R&amp;10&amp;F</oddFooter>
      </headerFooter>
    </customSheetView>
  </customSheetViews>
  <mergeCells count="4">
    <mergeCell ref="A3:G3"/>
    <mergeCell ref="G20:G21"/>
    <mergeCell ref="C4:D4"/>
    <mergeCell ref="A1:B1"/>
  </mergeCells>
  <conditionalFormatting sqref="C20">
    <cfRule type="cellIs" dxfId="9" priority="21" operator="greaterThan">
      <formula>$C$19 * 3%</formula>
    </cfRule>
  </conditionalFormatting>
  <conditionalFormatting sqref="D20">
    <cfRule type="cellIs" dxfId="7" priority="22" operator="greaterThan">
      <formula>$D$19 * 3%</formula>
    </cfRule>
  </conditionalFormatting>
  <conditionalFormatting sqref="E20">
    <cfRule type="cellIs" dxfId="4" priority="19" operator="greaterThan">
      <formula>$E$19*3%</formula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7"/>
  <headerFooter>
    <oddHeader>&amp;L&amp;G</oddHeader>
    <oddFooter>&amp;L&amp;10&amp;D &amp;T&amp;C&amp;10Pàgina &amp;P de &amp;N&amp;R&amp;10&amp;F</oddFooter>
  </headerFooter>
  <drawing r:id="rId8"/>
  <legacyDrawing r:id="rId9"/>
  <legacyDrawingHF r:id="rId1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2CBA990-E4CA-4CAF-ABE3-32298635E2C7}">
            <xm:f>($D$20+$D$21)&gt;($D$19*(Portada!$I$17+0.03))</xm:f>
            <x14:dxf>
              <font>
                <color rgb="FFC00000"/>
              </font>
              <fill>
                <patternFill>
                  <bgColor rgb="FFFFC7CE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expression" priority="15" id="{10407B6C-70C9-4693-B2A5-6CCCBB82A83F}">
            <xm:f>($C$20+$C$21)&gt;($C$19*(Portada!$I$17+0.03))</xm:f>
            <x14:dxf>
              <font>
                <color rgb="FFC00000"/>
              </font>
              <fill>
                <patternFill>
                  <bgColor rgb="FFFFCCCC"/>
                </patternFill>
              </fill>
            </x14:dxf>
          </x14:cfRule>
          <xm:sqref>C20</xm:sqref>
        </x14:conditionalFormatting>
        <x14:conditionalFormatting xmlns:xm="http://schemas.microsoft.com/office/excel/2006/main">
          <x14:cfRule type="expression" priority="17" id="{DCA2B160-5216-41B3-ABCE-C04A346125A0}">
            <xm:f>($D$20+$D$21)&gt;($D$19*(Portada!$I$17+0.03))</xm:f>
            <x14:dxf>
              <font>
                <color rgb="FFC00000"/>
              </font>
              <fill>
                <patternFill>
                  <bgColor rgb="FFFFC7CE"/>
                </patternFill>
              </fill>
            </x14:dxf>
          </x14:cfRule>
          <xm:sqref>D19:D20</xm:sqref>
        </x14:conditionalFormatting>
        <x14:conditionalFormatting xmlns:xm="http://schemas.microsoft.com/office/excel/2006/main">
          <x14:cfRule type="expression" priority="14" id="{D4C87FAA-5426-4C38-8706-D42F1E60BD64}">
            <xm:f>($D$20+$D$21)&gt;($D$19*(Portada!$I$17+0.03))</xm:f>
            <x14:dxf>
              <font>
                <color rgb="FFC00000"/>
              </font>
              <fill>
                <patternFill>
                  <bgColor rgb="FFFFCCCC"/>
                </patternFill>
              </fill>
            </x14:dxf>
          </x14:cfRule>
          <xm:sqref>D21</xm:sqref>
        </x14:conditionalFormatting>
        <x14:conditionalFormatting xmlns:xm="http://schemas.microsoft.com/office/excel/2006/main">
          <x14:cfRule type="expression" priority="16" id="{B785C668-C663-4C6C-B636-DAC6A09EB70E}">
            <xm:f>($E$20+$E$21)&gt;($E$19*(Portada!$I$17+0.03))</xm:f>
            <x14:dxf>
              <font>
                <color rgb="FFC00000"/>
              </font>
              <fill>
                <patternFill>
                  <bgColor rgb="FFFFC7CE"/>
                </patternFill>
              </fill>
            </x14:dxf>
          </x14:cfRule>
          <xm:sqref>E19:E20</xm:sqref>
        </x14:conditionalFormatting>
        <x14:conditionalFormatting xmlns:xm="http://schemas.microsoft.com/office/excel/2006/main">
          <x14:cfRule type="expression" priority="2" id="{53B7E050-9993-433B-B3BB-E0A6E8057674}">
            <xm:f>($E$20+$E$21)&gt;($E$19*(Portada!$I$17+0.03))</xm:f>
            <x14:dxf>
              <font>
                <color rgb="FFFF0000"/>
              </font>
              <fill>
                <patternFill>
                  <bgColor rgb="FFFFCCCC"/>
                </patternFill>
              </fill>
            </x14:dxf>
          </x14:cfRule>
          <xm:sqref>E21</xm:sqref>
        </x14:conditionalFormatting>
        <x14:conditionalFormatting xmlns:xm="http://schemas.microsoft.com/office/excel/2006/main">
          <x14:cfRule type="expression" priority="12" id="{0EBF1E79-27CA-4F20-8440-748B09982460}">
            <xm:f>($E$20+$E$21)&gt;($E$19*(Portada!$I$17+0.03))</xm:f>
            <x14:dxf>
              <font>
                <color rgb="FFC00000"/>
              </font>
              <fill>
                <patternFill>
                  <bgColor rgb="FFFFCCCC"/>
                </patternFill>
              </fill>
            </x14:dxf>
          </x14:cfRule>
          <xm:sqref>G20:G21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ull3">
    <tabColor rgb="FFC00000"/>
    <pageSetUpPr autoPageBreaks="0" fitToPage="1"/>
  </sheetPr>
  <dimension ref="B1:N57"/>
  <sheetViews>
    <sheetView tabSelected="1" zoomScale="98" zoomScaleNormal="98" zoomScaleSheetLayoutView="82" workbookViewId="0">
      <selection activeCell="G5" sqref="G5:H5"/>
    </sheetView>
  </sheetViews>
  <sheetFormatPr baseColWidth="10" defaultColWidth="11.42578125" defaultRowHeight="12.75" x14ac:dyDescent="0.2"/>
  <cols>
    <col min="1" max="1" width="2" style="13" customWidth="1"/>
    <col min="2" max="2" width="5" style="13" customWidth="1"/>
    <col min="3" max="3" width="21.85546875" style="13" customWidth="1"/>
    <col min="4" max="4" width="5" style="13" customWidth="1"/>
    <col min="5" max="5" width="4.42578125" style="13" customWidth="1"/>
    <col min="6" max="6" width="36.85546875" style="13" customWidth="1"/>
    <col min="7" max="7" width="27" style="13" customWidth="1"/>
    <col min="8" max="8" width="30.85546875" style="13" customWidth="1"/>
    <col min="9" max="9" width="21.85546875" style="13" customWidth="1"/>
    <col min="10" max="10" width="3.42578125" style="13" customWidth="1"/>
    <col min="11" max="11" width="2.7109375" style="13" customWidth="1"/>
    <col min="12" max="12" width="15.7109375" style="13" customWidth="1"/>
    <col min="13" max="13" width="18.5703125" style="13" hidden="1" customWidth="1"/>
    <col min="14" max="257" width="11.42578125" style="13"/>
    <col min="258" max="258" width="2" style="13" customWidth="1"/>
    <col min="259" max="259" width="5" style="13" customWidth="1"/>
    <col min="260" max="260" width="15.85546875" style="13" customWidth="1"/>
    <col min="261" max="261" width="4.42578125" style="13" customWidth="1"/>
    <col min="262" max="262" width="22" style="13" customWidth="1"/>
    <col min="263" max="263" width="28.85546875" style="13" customWidth="1"/>
    <col min="264" max="264" width="29" style="13" customWidth="1"/>
    <col min="265" max="265" width="21.85546875" style="13" customWidth="1"/>
    <col min="266" max="266" width="5.140625" style="13" customWidth="1"/>
    <col min="267" max="267" width="11.42578125" style="13" customWidth="1"/>
    <col min="268" max="268" width="15.7109375" style="13" customWidth="1"/>
    <col min="269" max="269" width="0" style="13" hidden="1" customWidth="1"/>
    <col min="270" max="513" width="11.42578125" style="13"/>
    <col min="514" max="514" width="2" style="13" customWidth="1"/>
    <col min="515" max="515" width="5" style="13" customWidth="1"/>
    <col min="516" max="516" width="15.85546875" style="13" customWidth="1"/>
    <col min="517" max="517" width="4.42578125" style="13" customWidth="1"/>
    <col min="518" max="518" width="22" style="13" customWidth="1"/>
    <col min="519" max="519" width="28.85546875" style="13" customWidth="1"/>
    <col min="520" max="520" width="29" style="13" customWidth="1"/>
    <col min="521" max="521" width="21.85546875" style="13" customWidth="1"/>
    <col min="522" max="522" width="5.140625" style="13" customWidth="1"/>
    <col min="523" max="523" width="11.42578125" style="13" customWidth="1"/>
    <col min="524" max="524" width="15.7109375" style="13" customWidth="1"/>
    <col min="525" max="525" width="0" style="13" hidden="1" customWidth="1"/>
    <col min="526" max="769" width="11.42578125" style="13"/>
    <col min="770" max="770" width="2" style="13" customWidth="1"/>
    <col min="771" max="771" width="5" style="13" customWidth="1"/>
    <col min="772" max="772" width="15.85546875" style="13" customWidth="1"/>
    <col min="773" max="773" width="4.42578125" style="13" customWidth="1"/>
    <col min="774" max="774" width="22" style="13" customWidth="1"/>
    <col min="775" max="775" width="28.85546875" style="13" customWidth="1"/>
    <col min="776" max="776" width="29" style="13" customWidth="1"/>
    <col min="777" max="777" width="21.85546875" style="13" customWidth="1"/>
    <col min="778" max="778" width="5.140625" style="13" customWidth="1"/>
    <col min="779" max="779" width="11.42578125" style="13" customWidth="1"/>
    <col min="780" max="780" width="15.7109375" style="13" customWidth="1"/>
    <col min="781" max="781" width="0" style="13" hidden="1" customWidth="1"/>
    <col min="782" max="1025" width="11.42578125" style="13"/>
    <col min="1026" max="1026" width="2" style="13" customWidth="1"/>
    <col min="1027" max="1027" width="5" style="13" customWidth="1"/>
    <col min="1028" max="1028" width="15.85546875" style="13" customWidth="1"/>
    <col min="1029" max="1029" width="4.42578125" style="13" customWidth="1"/>
    <col min="1030" max="1030" width="22" style="13" customWidth="1"/>
    <col min="1031" max="1031" width="28.85546875" style="13" customWidth="1"/>
    <col min="1032" max="1032" width="29" style="13" customWidth="1"/>
    <col min="1033" max="1033" width="21.85546875" style="13" customWidth="1"/>
    <col min="1034" max="1034" width="5.140625" style="13" customWidth="1"/>
    <col min="1035" max="1035" width="11.42578125" style="13" customWidth="1"/>
    <col min="1036" max="1036" width="15.7109375" style="13" customWidth="1"/>
    <col min="1037" max="1037" width="0" style="13" hidden="1" customWidth="1"/>
    <col min="1038" max="1281" width="11.42578125" style="13"/>
    <col min="1282" max="1282" width="2" style="13" customWidth="1"/>
    <col min="1283" max="1283" width="5" style="13" customWidth="1"/>
    <col min="1284" max="1284" width="15.85546875" style="13" customWidth="1"/>
    <col min="1285" max="1285" width="4.42578125" style="13" customWidth="1"/>
    <col min="1286" max="1286" width="22" style="13" customWidth="1"/>
    <col min="1287" max="1287" width="28.85546875" style="13" customWidth="1"/>
    <col min="1288" max="1288" width="29" style="13" customWidth="1"/>
    <col min="1289" max="1289" width="21.85546875" style="13" customWidth="1"/>
    <col min="1290" max="1290" width="5.140625" style="13" customWidth="1"/>
    <col min="1291" max="1291" width="11.42578125" style="13" customWidth="1"/>
    <col min="1292" max="1292" width="15.7109375" style="13" customWidth="1"/>
    <col min="1293" max="1293" width="0" style="13" hidden="1" customWidth="1"/>
    <col min="1294" max="1537" width="11.42578125" style="13"/>
    <col min="1538" max="1538" width="2" style="13" customWidth="1"/>
    <col min="1539" max="1539" width="5" style="13" customWidth="1"/>
    <col min="1540" max="1540" width="15.85546875" style="13" customWidth="1"/>
    <col min="1541" max="1541" width="4.42578125" style="13" customWidth="1"/>
    <col min="1542" max="1542" width="22" style="13" customWidth="1"/>
    <col min="1543" max="1543" width="28.85546875" style="13" customWidth="1"/>
    <col min="1544" max="1544" width="29" style="13" customWidth="1"/>
    <col min="1545" max="1545" width="21.85546875" style="13" customWidth="1"/>
    <col min="1546" max="1546" width="5.140625" style="13" customWidth="1"/>
    <col min="1547" max="1547" width="11.42578125" style="13" customWidth="1"/>
    <col min="1548" max="1548" width="15.7109375" style="13" customWidth="1"/>
    <col min="1549" max="1549" width="0" style="13" hidden="1" customWidth="1"/>
    <col min="1550" max="1793" width="11.42578125" style="13"/>
    <col min="1794" max="1794" width="2" style="13" customWidth="1"/>
    <col min="1795" max="1795" width="5" style="13" customWidth="1"/>
    <col min="1796" max="1796" width="15.85546875" style="13" customWidth="1"/>
    <col min="1797" max="1797" width="4.42578125" style="13" customWidth="1"/>
    <col min="1798" max="1798" width="22" style="13" customWidth="1"/>
    <col min="1799" max="1799" width="28.85546875" style="13" customWidth="1"/>
    <col min="1800" max="1800" width="29" style="13" customWidth="1"/>
    <col min="1801" max="1801" width="21.85546875" style="13" customWidth="1"/>
    <col min="1802" max="1802" width="5.140625" style="13" customWidth="1"/>
    <col min="1803" max="1803" width="11.42578125" style="13" customWidth="1"/>
    <col min="1804" max="1804" width="15.7109375" style="13" customWidth="1"/>
    <col min="1805" max="1805" width="0" style="13" hidden="1" customWidth="1"/>
    <col min="1806" max="2049" width="11.42578125" style="13"/>
    <col min="2050" max="2050" width="2" style="13" customWidth="1"/>
    <col min="2051" max="2051" width="5" style="13" customWidth="1"/>
    <col min="2052" max="2052" width="15.85546875" style="13" customWidth="1"/>
    <col min="2053" max="2053" width="4.42578125" style="13" customWidth="1"/>
    <col min="2054" max="2054" width="22" style="13" customWidth="1"/>
    <col min="2055" max="2055" width="28.85546875" style="13" customWidth="1"/>
    <col min="2056" max="2056" width="29" style="13" customWidth="1"/>
    <col min="2057" max="2057" width="21.85546875" style="13" customWidth="1"/>
    <col min="2058" max="2058" width="5.140625" style="13" customWidth="1"/>
    <col min="2059" max="2059" width="11.42578125" style="13" customWidth="1"/>
    <col min="2060" max="2060" width="15.7109375" style="13" customWidth="1"/>
    <col min="2061" max="2061" width="0" style="13" hidden="1" customWidth="1"/>
    <col min="2062" max="2305" width="11.42578125" style="13"/>
    <col min="2306" max="2306" width="2" style="13" customWidth="1"/>
    <col min="2307" max="2307" width="5" style="13" customWidth="1"/>
    <col min="2308" max="2308" width="15.85546875" style="13" customWidth="1"/>
    <col min="2309" max="2309" width="4.42578125" style="13" customWidth="1"/>
    <col min="2310" max="2310" width="22" style="13" customWidth="1"/>
    <col min="2311" max="2311" width="28.85546875" style="13" customWidth="1"/>
    <col min="2312" max="2312" width="29" style="13" customWidth="1"/>
    <col min="2313" max="2313" width="21.85546875" style="13" customWidth="1"/>
    <col min="2314" max="2314" width="5.140625" style="13" customWidth="1"/>
    <col min="2315" max="2315" width="11.42578125" style="13" customWidth="1"/>
    <col min="2316" max="2316" width="15.7109375" style="13" customWidth="1"/>
    <col min="2317" max="2317" width="0" style="13" hidden="1" customWidth="1"/>
    <col min="2318" max="2561" width="11.42578125" style="13"/>
    <col min="2562" max="2562" width="2" style="13" customWidth="1"/>
    <col min="2563" max="2563" width="5" style="13" customWidth="1"/>
    <col min="2564" max="2564" width="15.85546875" style="13" customWidth="1"/>
    <col min="2565" max="2565" width="4.42578125" style="13" customWidth="1"/>
    <col min="2566" max="2566" width="22" style="13" customWidth="1"/>
    <col min="2567" max="2567" width="28.85546875" style="13" customWidth="1"/>
    <col min="2568" max="2568" width="29" style="13" customWidth="1"/>
    <col min="2569" max="2569" width="21.85546875" style="13" customWidth="1"/>
    <col min="2570" max="2570" width="5.140625" style="13" customWidth="1"/>
    <col min="2571" max="2571" width="11.42578125" style="13" customWidth="1"/>
    <col min="2572" max="2572" width="15.7109375" style="13" customWidth="1"/>
    <col min="2573" max="2573" width="0" style="13" hidden="1" customWidth="1"/>
    <col min="2574" max="2817" width="11.42578125" style="13"/>
    <col min="2818" max="2818" width="2" style="13" customWidth="1"/>
    <col min="2819" max="2819" width="5" style="13" customWidth="1"/>
    <col min="2820" max="2820" width="15.85546875" style="13" customWidth="1"/>
    <col min="2821" max="2821" width="4.42578125" style="13" customWidth="1"/>
    <col min="2822" max="2822" width="22" style="13" customWidth="1"/>
    <col min="2823" max="2823" width="28.85546875" style="13" customWidth="1"/>
    <col min="2824" max="2824" width="29" style="13" customWidth="1"/>
    <col min="2825" max="2825" width="21.85546875" style="13" customWidth="1"/>
    <col min="2826" max="2826" width="5.140625" style="13" customWidth="1"/>
    <col min="2827" max="2827" width="11.42578125" style="13" customWidth="1"/>
    <col min="2828" max="2828" width="15.7109375" style="13" customWidth="1"/>
    <col min="2829" max="2829" width="0" style="13" hidden="1" customWidth="1"/>
    <col min="2830" max="3073" width="11.42578125" style="13"/>
    <col min="3074" max="3074" width="2" style="13" customWidth="1"/>
    <col min="3075" max="3075" width="5" style="13" customWidth="1"/>
    <col min="3076" max="3076" width="15.85546875" style="13" customWidth="1"/>
    <col min="3077" max="3077" width="4.42578125" style="13" customWidth="1"/>
    <col min="3078" max="3078" width="22" style="13" customWidth="1"/>
    <col min="3079" max="3079" width="28.85546875" style="13" customWidth="1"/>
    <col min="3080" max="3080" width="29" style="13" customWidth="1"/>
    <col min="3081" max="3081" width="21.85546875" style="13" customWidth="1"/>
    <col min="3082" max="3082" width="5.140625" style="13" customWidth="1"/>
    <col min="3083" max="3083" width="11.42578125" style="13" customWidth="1"/>
    <col min="3084" max="3084" width="15.7109375" style="13" customWidth="1"/>
    <col min="3085" max="3085" width="0" style="13" hidden="1" customWidth="1"/>
    <col min="3086" max="3329" width="11.42578125" style="13"/>
    <col min="3330" max="3330" width="2" style="13" customWidth="1"/>
    <col min="3331" max="3331" width="5" style="13" customWidth="1"/>
    <col min="3332" max="3332" width="15.85546875" style="13" customWidth="1"/>
    <col min="3333" max="3333" width="4.42578125" style="13" customWidth="1"/>
    <col min="3334" max="3334" width="22" style="13" customWidth="1"/>
    <col min="3335" max="3335" width="28.85546875" style="13" customWidth="1"/>
    <col min="3336" max="3336" width="29" style="13" customWidth="1"/>
    <col min="3337" max="3337" width="21.85546875" style="13" customWidth="1"/>
    <col min="3338" max="3338" width="5.140625" style="13" customWidth="1"/>
    <col min="3339" max="3339" width="11.42578125" style="13" customWidth="1"/>
    <col min="3340" max="3340" width="15.7109375" style="13" customWidth="1"/>
    <col min="3341" max="3341" width="0" style="13" hidden="1" customWidth="1"/>
    <col min="3342" max="3585" width="11.42578125" style="13"/>
    <col min="3586" max="3586" width="2" style="13" customWidth="1"/>
    <col min="3587" max="3587" width="5" style="13" customWidth="1"/>
    <col min="3588" max="3588" width="15.85546875" style="13" customWidth="1"/>
    <col min="3589" max="3589" width="4.42578125" style="13" customWidth="1"/>
    <col min="3590" max="3590" width="22" style="13" customWidth="1"/>
    <col min="3591" max="3591" width="28.85546875" style="13" customWidth="1"/>
    <col min="3592" max="3592" width="29" style="13" customWidth="1"/>
    <col min="3593" max="3593" width="21.85546875" style="13" customWidth="1"/>
    <col min="3594" max="3594" width="5.140625" style="13" customWidth="1"/>
    <col min="3595" max="3595" width="11.42578125" style="13" customWidth="1"/>
    <col min="3596" max="3596" width="15.7109375" style="13" customWidth="1"/>
    <col min="3597" max="3597" width="0" style="13" hidden="1" customWidth="1"/>
    <col min="3598" max="3841" width="11.42578125" style="13"/>
    <col min="3842" max="3842" width="2" style="13" customWidth="1"/>
    <col min="3843" max="3843" width="5" style="13" customWidth="1"/>
    <col min="3844" max="3844" width="15.85546875" style="13" customWidth="1"/>
    <col min="3845" max="3845" width="4.42578125" style="13" customWidth="1"/>
    <col min="3846" max="3846" width="22" style="13" customWidth="1"/>
    <col min="3847" max="3847" width="28.85546875" style="13" customWidth="1"/>
    <col min="3848" max="3848" width="29" style="13" customWidth="1"/>
    <col min="3849" max="3849" width="21.85546875" style="13" customWidth="1"/>
    <col min="3850" max="3850" width="5.140625" style="13" customWidth="1"/>
    <col min="3851" max="3851" width="11.42578125" style="13" customWidth="1"/>
    <col min="3852" max="3852" width="15.7109375" style="13" customWidth="1"/>
    <col min="3853" max="3853" width="0" style="13" hidden="1" customWidth="1"/>
    <col min="3854" max="4097" width="11.42578125" style="13"/>
    <col min="4098" max="4098" width="2" style="13" customWidth="1"/>
    <col min="4099" max="4099" width="5" style="13" customWidth="1"/>
    <col min="4100" max="4100" width="15.85546875" style="13" customWidth="1"/>
    <col min="4101" max="4101" width="4.42578125" style="13" customWidth="1"/>
    <col min="4102" max="4102" width="22" style="13" customWidth="1"/>
    <col min="4103" max="4103" width="28.85546875" style="13" customWidth="1"/>
    <col min="4104" max="4104" width="29" style="13" customWidth="1"/>
    <col min="4105" max="4105" width="21.85546875" style="13" customWidth="1"/>
    <col min="4106" max="4106" width="5.140625" style="13" customWidth="1"/>
    <col min="4107" max="4107" width="11.42578125" style="13" customWidth="1"/>
    <col min="4108" max="4108" width="15.7109375" style="13" customWidth="1"/>
    <col min="4109" max="4109" width="0" style="13" hidden="1" customWidth="1"/>
    <col min="4110" max="4353" width="11.42578125" style="13"/>
    <col min="4354" max="4354" width="2" style="13" customWidth="1"/>
    <col min="4355" max="4355" width="5" style="13" customWidth="1"/>
    <col min="4356" max="4356" width="15.85546875" style="13" customWidth="1"/>
    <col min="4357" max="4357" width="4.42578125" style="13" customWidth="1"/>
    <col min="4358" max="4358" width="22" style="13" customWidth="1"/>
    <col min="4359" max="4359" width="28.85546875" style="13" customWidth="1"/>
    <col min="4360" max="4360" width="29" style="13" customWidth="1"/>
    <col min="4361" max="4361" width="21.85546875" style="13" customWidth="1"/>
    <col min="4362" max="4362" width="5.140625" style="13" customWidth="1"/>
    <col min="4363" max="4363" width="11.42578125" style="13" customWidth="1"/>
    <col min="4364" max="4364" width="15.7109375" style="13" customWidth="1"/>
    <col min="4365" max="4365" width="0" style="13" hidden="1" customWidth="1"/>
    <col min="4366" max="4609" width="11.42578125" style="13"/>
    <col min="4610" max="4610" width="2" style="13" customWidth="1"/>
    <col min="4611" max="4611" width="5" style="13" customWidth="1"/>
    <col min="4612" max="4612" width="15.85546875" style="13" customWidth="1"/>
    <col min="4613" max="4613" width="4.42578125" style="13" customWidth="1"/>
    <col min="4614" max="4614" width="22" style="13" customWidth="1"/>
    <col min="4615" max="4615" width="28.85546875" style="13" customWidth="1"/>
    <col min="4616" max="4616" width="29" style="13" customWidth="1"/>
    <col min="4617" max="4617" width="21.85546875" style="13" customWidth="1"/>
    <col min="4618" max="4618" width="5.140625" style="13" customWidth="1"/>
    <col min="4619" max="4619" width="11.42578125" style="13" customWidth="1"/>
    <col min="4620" max="4620" width="15.7109375" style="13" customWidth="1"/>
    <col min="4621" max="4621" width="0" style="13" hidden="1" customWidth="1"/>
    <col min="4622" max="4865" width="11.42578125" style="13"/>
    <col min="4866" max="4866" width="2" style="13" customWidth="1"/>
    <col min="4867" max="4867" width="5" style="13" customWidth="1"/>
    <col min="4868" max="4868" width="15.85546875" style="13" customWidth="1"/>
    <col min="4869" max="4869" width="4.42578125" style="13" customWidth="1"/>
    <col min="4870" max="4870" width="22" style="13" customWidth="1"/>
    <col min="4871" max="4871" width="28.85546875" style="13" customWidth="1"/>
    <col min="4872" max="4872" width="29" style="13" customWidth="1"/>
    <col min="4873" max="4873" width="21.85546875" style="13" customWidth="1"/>
    <col min="4874" max="4874" width="5.140625" style="13" customWidth="1"/>
    <col min="4875" max="4875" width="11.42578125" style="13" customWidth="1"/>
    <col min="4876" max="4876" width="15.7109375" style="13" customWidth="1"/>
    <col min="4877" max="4877" width="0" style="13" hidden="1" customWidth="1"/>
    <col min="4878" max="5121" width="11.42578125" style="13"/>
    <col min="5122" max="5122" width="2" style="13" customWidth="1"/>
    <col min="5123" max="5123" width="5" style="13" customWidth="1"/>
    <col min="5124" max="5124" width="15.85546875" style="13" customWidth="1"/>
    <col min="5125" max="5125" width="4.42578125" style="13" customWidth="1"/>
    <col min="5126" max="5126" width="22" style="13" customWidth="1"/>
    <col min="5127" max="5127" width="28.85546875" style="13" customWidth="1"/>
    <col min="5128" max="5128" width="29" style="13" customWidth="1"/>
    <col min="5129" max="5129" width="21.85546875" style="13" customWidth="1"/>
    <col min="5130" max="5130" width="5.140625" style="13" customWidth="1"/>
    <col min="5131" max="5131" width="11.42578125" style="13" customWidth="1"/>
    <col min="5132" max="5132" width="15.7109375" style="13" customWidth="1"/>
    <col min="5133" max="5133" width="0" style="13" hidden="1" customWidth="1"/>
    <col min="5134" max="5377" width="11.42578125" style="13"/>
    <col min="5378" max="5378" width="2" style="13" customWidth="1"/>
    <col min="5379" max="5379" width="5" style="13" customWidth="1"/>
    <col min="5380" max="5380" width="15.85546875" style="13" customWidth="1"/>
    <col min="5381" max="5381" width="4.42578125" style="13" customWidth="1"/>
    <col min="5382" max="5382" width="22" style="13" customWidth="1"/>
    <col min="5383" max="5383" width="28.85546875" style="13" customWidth="1"/>
    <col min="5384" max="5384" width="29" style="13" customWidth="1"/>
    <col min="5385" max="5385" width="21.85546875" style="13" customWidth="1"/>
    <col min="5386" max="5386" width="5.140625" style="13" customWidth="1"/>
    <col min="5387" max="5387" width="11.42578125" style="13" customWidth="1"/>
    <col min="5388" max="5388" width="15.7109375" style="13" customWidth="1"/>
    <col min="5389" max="5389" width="0" style="13" hidden="1" customWidth="1"/>
    <col min="5390" max="5633" width="11.42578125" style="13"/>
    <col min="5634" max="5634" width="2" style="13" customWidth="1"/>
    <col min="5635" max="5635" width="5" style="13" customWidth="1"/>
    <col min="5636" max="5636" width="15.85546875" style="13" customWidth="1"/>
    <col min="5637" max="5637" width="4.42578125" style="13" customWidth="1"/>
    <col min="5638" max="5638" width="22" style="13" customWidth="1"/>
    <col min="5639" max="5639" width="28.85546875" style="13" customWidth="1"/>
    <col min="5640" max="5640" width="29" style="13" customWidth="1"/>
    <col min="5641" max="5641" width="21.85546875" style="13" customWidth="1"/>
    <col min="5642" max="5642" width="5.140625" style="13" customWidth="1"/>
    <col min="5643" max="5643" width="11.42578125" style="13" customWidth="1"/>
    <col min="5644" max="5644" width="15.7109375" style="13" customWidth="1"/>
    <col min="5645" max="5645" width="0" style="13" hidden="1" customWidth="1"/>
    <col min="5646" max="5889" width="11.42578125" style="13"/>
    <col min="5890" max="5890" width="2" style="13" customWidth="1"/>
    <col min="5891" max="5891" width="5" style="13" customWidth="1"/>
    <col min="5892" max="5892" width="15.85546875" style="13" customWidth="1"/>
    <col min="5893" max="5893" width="4.42578125" style="13" customWidth="1"/>
    <col min="5894" max="5894" width="22" style="13" customWidth="1"/>
    <col min="5895" max="5895" width="28.85546875" style="13" customWidth="1"/>
    <col min="5896" max="5896" width="29" style="13" customWidth="1"/>
    <col min="5897" max="5897" width="21.85546875" style="13" customWidth="1"/>
    <col min="5898" max="5898" width="5.140625" style="13" customWidth="1"/>
    <col min="5899" max="5899" width="11.42578125" style="13" customWidth="1"/>
    <col min="5900" max="5900" width="15.7109375" style="13" customWidth="1"/>
    <col min="5901" max="5901" width="0" style="13" hidden="1" customWidth="1"/>
    <col min="5902" max="6145" width="11.42578125" style="13"/>
    <col min="6146" max="6146" width="2" style="13" customWidth="1"/>
    <col min="6147" max="6147" width="5" style="13" customWidth="1"/>
    <col min="6148" max="6148" width="15.85546875" style="13" customWidth="1"/>
    <col min="6149" max="6149" width="4.42578125" style="13" customWidth="1"/>
    <col min="6150" max="6150" width="22" style="13" customWidth="1"/>
    <col min="6151" max="6151" width="28.85546875" style="13" customWidth="1"/>
    <col min="6152" max="6152" width="29" style="13" customWidth="1"/>
    <col min="6153" max="6153" width="21.85546875" style="13" customWidth="1"/>
    <col min="6154" max="6154" width="5.140625" style="13" customWidth="1"/>
    <col min="6155" max="6155" width="11.42578125" style="13" customWidth="1"/>
    <col min="6156" max="6156" width="15.7109375" style="13" customWidth="1"/>
    <col min="6157" max="6157" width="0" style="13" hidden="1" customWidth="1"/>
    <col min="6158" max="6401" width="11.42578125" style="13"/>
    <col min="6402" max="6402" width="2" style="13" customWidth="1"/>
    <col min="6403" max="6403" width="5" style="13" customWidth="1"/>
    <col min="6404" max="6404" width="15.85546875" style="13" customWidth="1"/>
    <col min="6405" max="6405" width="4.42578125" style="13" customWidth="1"/>
    <col min="6406" max="6406" width="22" style="13" customWidth="1"/>
    <col min="6407" max="6407" width="28.85546875" style="13" customWidth="1"/>
    <col min="6408" max="6408" width="29" style="13" customWidth="1"/>
    <col min="6409" max="6409" width="21.85546875" style="13" customWidth="1"/>
    <col min="6410" max="6410" width="5.140625" style="13" customWidth="1"/>
    <col min="6411" max="6411" width="11.42578125" style="13" customWidth="1"/>
    <col min="6412" max="6412" width="15.7109375" style="13" customWidth="1"/>
    <col min="6413" max="6413" width="0" style="13" hidden="1" customWidth="1"/>
    <col min="6414" max="6657" width="11.42578125" style="13"/>
    <col min="6658" max="6658" width="2" style="13" customWidth="1"/>
    <col min="6659" max="6659" width="5" style="13" customWidth="1"/>
    <col min="6660" max="6660" width="15.85546875" style="13" customWidth="1"/>
    <col min="6661" max="6661" width="4.42578125" style="13" customWidth="1"/>
    <col min="6662" max="6662" width="22" style="13" customWidth="1"/>
    <col min="6663" max="6663" width="28.85546875" style="13" customWidth="1"/>
    <col min="6664" max="6664" width="29" style="13" customWidth="1"/>
    <col min="6665" max="6665" width="21.85546875" style="13" customWidth="1"/>
    <col min="6666" max="6666" width="5.140625" style="13" customWidth="1"/>
    <col min="6667" max="6667" width="11.42578125" style="13" customWidth="1"/>
    <col min="6668" max="6668" width="15.7109375" style="13" customWidth="1"/>
    <col min="6669" max="6669" width="0" style="13" hidden="1" customWidth="1"/>
    <col min="6670" max="6913" width="11.42578125" style="13"/>
    <col min="6914" max="6914" width="2" style="13" customWidth="1"/>
    <col min="6915" max="6915" width="5" style="13" customWidth="1"/>
    <col min="6916" max="6916" width="15.85546875" style="13" customWidth="1"/>
    <col min="6917" max="6917" width="4.42578125" style="13" customWidth="1"/>
    <col min="6918" max="6918" width="22" style="13" customWidth="1"/>
    <col min="6919" max="6919" width="28.85546875" style="13" customWidth="1"/>
    <col min="6920" max="6920" width="29" style="13" customWidth="1"/>
    <col min="6921" max="6921" width="21.85546875" style="13" customWidth="1"/>
    <col min="6922" max="6922" width="5.140625" style="13" customWidth="1"/>
    <col min="6923" max="6923" width="11.42578125" style="13" customWidth="1"/>
    <col min="6924" max="6924" width="15.7109375" style="13" customWidth="1"/>
    <col min="6925" max="6925" width="0" style="13" hidden="1" customWidth="1"/>
    <col min="6926" max="7169" width="11.42578125" style="13"/>
    <col min="7170" max="7170" width="2" style="13" customWidth="1"/>
    <col min="7171" max="7171" width="5" style="13" customWidth="1"/>
    <col min="7172" max="7172" width="15.85546875" style="13" customWidth="1"/>
    <col min="7173" max="7173" width="4.42578125" style="13" customWidth="1"/>
    <col min="7174" max="7174" width="22" style="13" customWidth="1"/>
    <col min="7175" max="7175" width="28.85546875" style="13" customWidth="1"/>
    <col min="7176" max="7176" width="29" style="13" customWidth="1"/>
    <col min="7177" max="7177" width="21.85546875" style="13" customWidth="1"/>
    <col min="7178" max="7178" width="5.140625" style="13" customWidth="1"/>
    <col min="7179" max="7179" width="11.42578125" style="13" customWidth="1"/>
    <col min="7180" max="7180" width="15.7109375" style="13" customWidth="1"/>
    <col min="7181" max="7181" width="0" style="13" hidden="1" customWidth="1"/>
    <col min="7182" max="7425" width="11.42578125" style="13"/>
    <col min="7426" max="7426" width="2" style="13" customWidth="1"/>
    <col min="7427" max="7427" width="5" style="13" customWidth="1"/>
    <col min="7428" max="7428" width="15.85546875" style="13" customWidth="1"/>
    <col min="7429" max="7429" width="4.42578125" style="13" customWidth="1"/>
    <col min="7430" max="7430" width="22" style="13" customWidth="1"/>
    <col min="7431" max="7431" width="28.85546875" style="13" customWidth="1"/>
    <col min="7432" max="7432" width="29" style="13" customWidth="1"/>
    <col min="7433" max="7433" width="21.85546875" style="13" customWidth="1"/>
    <col min="7434" max="7434" width="5.140625" style="13" customWidth="1"/>
    <col min="7435" max="7435" width="11.42578125" style="13" customWidth="1"/>
    <col min="7436" max="7436" width="15.7109375" style="13" customWidth="1"/>
    <col min="7437" max="7437" width="0" style="13" hidden="1" customWidth="1"/>
    <col min="7438" max="7681" width="11.42578125" style="13"/>
    <col min="7682" max="7682" width="2" style="13" customWidth="1"/>
    <col min="7683" max="7683" width="5" style="13" customWidth="1"/>
    <col min="7684" max="7684" width="15.85546875" style="13" customWidth="1"/>
    <col min="7685" max="7685" width="4.42578125" style="13" customWidth="1"/>
    <col min="7686" max="7686" width="22" style="13" customWidth="1"/>
    <col min="7687" max="7687" width="28.85546875" style="13" customWidth="1"/>
    <col min="7688" max="7688" width="29" style="13" customWidth="1"/>
    <col min="7689" max="7689" width="21.85546875" style="13" customWidth="1"/>
    <col min="7690" max="7690" width="5.140625" style="13" customWidth="1"/>
    <col min="7691" max="7691" width="11.42578125" style="13" customWidth="1"/>
    <col min="7692" max="7692" width="15.7109375" style="13" customWidth="1"/>
    <col min="7693" max="7693" width="0" style="13" hidden="1" customWidth="1"/>
    <col min="7694" max="7937" width="11.42578125" style="13"/>
    <col min="7938" max="7938" width="2" style="13" customWidth="1"/>
    <col min="7939" max="7939" width="5" style="13" customWidth="1"/>
    <col min="7940" max="7940" width="15.85546875" style="13" customWidth="1"/>
    <col min="7941" max="7941" width="4.42578125" style="13" customWidth="1"/>
    <col min="7942" max="7942" width="22" style="13" customWidth="1"/>
    <col min="7943" max="7943" width="28.85546875" style="13" customWidth="1"/>
    <col min="7944" max="7944" width="29" style="13" customWidth="1"/>
    <col min="7945" max="7945" width="21.85546875" style="13" customWidth="1"/>
    <col min="7946" max="7946" width="5.140625" style="13" customWidth="1"/>
    <col min="7947" max="7947" width="11.42578125" style="13" customWidth="1"/>
    <col min="7948" max="7948" width="15.7109375" style="13" customWidth="1"/>
    <col min="7949" max="7949" width="0" style="13" hidden="1" customWidth="1"/>
    <col min="7950" max="8193" width="11.42578125" style="13"/>
    <col min="8194" max="8194" width="2" style="13" customWidth="1"/>
    <col min="8195" max="8195" width="5" style="13" customWidth="1"/>
    <col min="8196" max="8196" width="15.85546875" style="13" customWidth="1"/>
    <col min="8197" max="8197" width="4.42578125" style="13" customWidth="1"/>
    <col min="8198" max="8198" width="22" style="13" customWidth="1"/>
    <col min="8199" max="8199" width="28.85546875" style="13" customWidth="1"/>
    <col min="8200" max="8200" width="29" style="13" customWidth="1"/>
    <col min="8201" max="8201" width="21.85546875" style="13" customWidth="1"/>
    <col min="8202" max="8202" width="5.140625" style="13" customWidth="1"/>
    <col min="8203" max="8203" width="11.42578125" style="13" customWidth="1"/>
    <col min="8204" max="8204" width="15.7109375" style="13" customWidth="1"/>
    <col min="8205" max="8205" width="0" style="13" hidden="1" customWidth="1"/>
    <col min="8206" max="8449" width="11.42578125" style="13"/>
    <col min="8450" max="8450" width="2" style="13" customWidth="1"/>
    <col min="8451" max="8451" width="5" style="13" customWidth="1"/>
    <col min="8452" max="8452" width="15.85546875" style="13" customWidth="1"/>
    <col min="8453" max="8453" width="4.42578125" style="13" customWidth="1"/>
    <col min="8454" max="8454" width="22" style="13" customWidth="1"/>
    <col min="8455" max="8455" width="28.85546875" style="13" customWidth="1"/>
    <col min="8456" max="8456" width="29" style="13" customWidth="1"/>
    <col min="8457" max="8457" width="21.85546875" style="13" customWidth="1"/>
    <col min="8458" max="8458" width="5.140625" style="13" customWidth="1"/>
    <col min="8459" max="8459" width="11.42578125" style="13" customWidth="1"/>
    <col min="8460" max="8460" width="15.7109375" style="13" customWidth="1"/>
    <col min="8461" max="8461" width="0" style="13" hidden="1" customWidth="1"/>
    <col min="8462" max="8705" width="11.42578125" style="13"/>
    <col min="8706" max="8706" width="2" style="13" customWidth="1"/>
    <col min="8707" max="8707" width="5" style="13" customWidth="1"/>
    <col min="8708" max="8708" width="15.85546875" style="13" customWidth="1"/>
    <col min="8709" max="8709" width="4.42578125" style="13" customWidth="1"/>
    <col min="8710" max="8710" width="22" style="13" customWidth="1"/>
    <col min="8711" max="8711" width="28.85546875" style="13" customWidth="1"/>
    <col min="8712" max="8712" width="29" style="13" customWidth="1"/>
    <col min="8713" max="8713" width="21.85546875" style="13" customWidth="1"/>
    <col min="8714" max="8714" width="5.140625" style="13" customWidth="1"/>
    <col min="8715" max="8715" width="11.42578125" style="13" customWidth="1"/>
    <col min="8716" max="8716" width="15.7109375" style="13" customWidth="1"/>
    <col min="8717" max="8717" width="0" style="13" hidden="1" customWidth="1"/>
    <col min="8718" max="8961" width="11.42578125" style="13"/>
    <col min="8962" max="8962" width="2" style="13" customWidth="1"/>
    <col min="8963" max="8963" width="5" style="13" customWidth="1"/>
    <col min="8964" max="8964" width="15.85546875" style="13" customWidth="1"/>
    <col min="8965" max="8965" width="4.42578125" style="13" customWidth="1"/>
    <col min="8966" max="8966" width="22" style="13" customWidth="1"/>
    <col min="8967" max="8967" width="28.85546875" style="13" customWidth="1"/>
    <col min="8968" max="8968" width="29" style="13" customWidth="1"/>
    <col min="8969" max="8969" width="21.85546875" style="13" customWidth="1"/>
    <col min="8970" max="8970" width="5.140625" style="13" customWidth="1"/>
    <col min="8971" max="8971" width="11.42578125" style="13" customWidth="1"/>
    <col min="8972" max="8972" width="15.7109375" style="13" customWidth="1"/>
    <col min="8973" max="8973" width="0" style="13" hidden="1" customWidth="1"/>
    <col min="8974" max="9217" width="11.42578125" style="13"/>
    <col min="9218" max="9218" width="2" style="13" customWidth="1"/>
    <col min="9219" max="9219" width="5" style="13" customWidth="1"/>
    <col min="9220" max="9220" width="15.85546875" style="13" customWidth="1"/>
    <col min="9221" max="9221" width="4.42578125" style="13" customWidth="1"/>
    <col min="9222" max="9222" width="22" style="13" customWidth="1"/>
    <col min="9223" max="9223" width="28.85546875" style="13" customWidth="1"/>
    <col min="9224" max="9224" width="29" style="13" customWidth="1"/>
    <col min="9225" max="9225" width="21.85546875" style="13" customWidth="1"/>
    <col min="9226" max="9226" width="5.140625" style="13" customWidth="1"/>
    <col min="9227" max="9227" width="11.42578125" style="13" customWidth="1"/>
    <col min="9228" max="9228" width="15.7109375" style="13" customWidth="1"/>
    <col min="9229" max="9229" width="0" style="13" hidden="1" customWidth="1"/>
    <col min="9230" max="9473" width="11.42578125" style="13"/>
    <col min="9474" max="9474" width="2" style="13" customWidth="1"/>
    <col min="9475" max="9475" width="5" style="13" customWidth="1"/>
    <col min="9476" max="9476" width="15.85546875" style="13" customWidth="1"/>
    <col min="9477" max="9477" width="4.42578125" style="13" customWidth="1"/>
    <col min="9478" max="9478" width="22" style="13" customWidth="1"/>
    <col min="9479" max="9479" width="28.85546875" style="13" customWidth="1"/>
    <col min="9480" max="9480" width="29" style="13" customWidth="1"/>
    <col min="9481" max="9481" width="21.85546875" style="13" customWidth="1"/>
    <col min="9482" max="9482" width="5.140625" style="13" customWidth="1"/>
    <col min="9483" max="9483" width="11.42578125" style="13" customWidth="1"/>
    <col min="9484" max="9484" width="15.7109375" style="13" customWidth="1"/>
    <col min="9485" max="9485" width="0" style="13" hidden="1" customWidth="1"/>
    <col min="9486" max="9729" width="11.42578125" style="13"/>
    <col min="9730" max="9730" width="2" style="13" customWidth="1"/>
    <col min="9731" max="9731" width="5" style="13" customWidth="1"/>
    <col min="9732" max="9732" width="15.85546875" style="13" customWidth="1"/>
    <col min="9733" max="9733" width="4.42578125" style="13" customWidth="1"/>
    <col min="9734" max="9734" width="22" style="13" customWidth="1"/>
    <col min="9735" max="9735" width="28.85546875" style="13" customWidth="1"/>
    <col min="9736" max="9736" width="29" style="13" customWidth="1"/>
    <col min="9737" max="9737" width="21.85546875" style="13" customWidth="1"/>
    <col min="9738" max="9738" width="5.140625" style="13" customWidth="1"/>
    <col min="9739" max="9739" width="11.42578125" style="13" customWidth="1"/>
    <col min="9740" max="9740" width="15.7109375" style="13" customWidth="1"/>
    <col min="9741" max="9741" width="0" style="13" hidden="1" customWidth="1"/>
    <col min="9742" max="9985" width="11.42578125" style="13"/>
    <col min="9986" max="9986" width="2" style="13" customWidth="1"/>
    <col min="9987" max="9987" width="5" style="13" customWidth="1"/>
    <col min="9988" max="9988" width="15.85546875" style="13" customWidth="1"/>
    <col min="9989" max="9989" width="4.42578125" style="13" customWidth="1"/>
    <col min="9990" max="9990" width="22" style="13" customWidth="1"/>
    <col min="9991" max="9991" width="28.85546875" style="13" customWidth="1"/>
    <col min="9992" max="9992" width="29" style="13" customWidth="1"/>
    <col min="9993" max="9993" width="21.85546875" style="13" customWidth="1"/>
    <col min="9994" max="9994" width="5.140625" style="13" customWidth="1"/>
    <col min="9995" max="9995" width="11.42578125" style="13" customWidth="1"/>
    <col min="9996" max="9996" width="15.7109375" style="13" customWidth="1"/>
    <col min="9997" max="9997" width="0" style="13" hidden="1" customWidth="1"/>
    <col min="9998" max="10241" width="11.42578125" style="13"/>
    <col min="10242" max="10242" width="2" style="13" customWidth="1"/>
    <col min="10243" max="10243" width="5" style="13" customWidth="1"/>
    <col min="10244" max="10244" width="15.85546875" style="13" customWidth="1"/>
    <col min="10245" max="10245" width="4.42578125" style="13" customWidth="1"/>
    <col min="10246" max="10246" width="22" style="13" customWidth="1"/>
    <col min="10247" max="10247" width="28.85546875" style="13" customWidth="1"/>
    <col min="10248" max="10248" width="29" style="13" customWidth="1"/>
    <col min="10249" max="10249" width="21.85546875" style="13" customWidth="1"/>
    <col min="10250" max="10250" width="5.140625" style="13" customWidth="1"/>
    <col min="10251" max="10251" width="11.42578125" style="13" customWidth="1"/>
    <col min="10252" max="10252" width="15.7109375" style="13" customWidth="1"/>
    <col min="10253" max="10253" width="0" style="13" hidden="1" customWidth="1"/>
    <col min="10254" max="10497" width="11.42578125" style="13"/>
    <col min="10498" max="10498" width="2" style="13" customWidth="1"/>
    <col min="10499" max="10499" width="5" style="13" customWidth="1"/>
    <col min="10500" max="10500" width="15.85546875" style="13" customWidth="1"/>
    <col min="10501" max="10501" width="4.42578125" style="13" customWidth="1"/>
    <col min="10502" max="10502" width="22" style="13" customWidth="1"/>
    <col min="10503" max="10503" width="28.85546875" style="13" customWidth="1"/>
    <col min="10504" max="10504" width="29" style="13" customWidth="1"/>
    <col min="10505" max="10505" width="21.85546875" style="13" customWidth="1"/>
    <col min="10506" max="10506" width="5.140625" style="13" customWidth="1"/>
    <col min="10507" max="10507" width="11.42578125" style="13" customWidth="1"/>
    <col min="10508" max="10508" width="15.7109375" style="13" customWidth="1"/>
    <col min="10509" max="10509" width="0" style="13" hidden="1" customWidth="1"/>
    <col min="10510" max="10753" width="11.42578125" style="13"/>
    <col min="10754" max="10754" width="2" style="13" customWidth="1"/>
    <col min="10755" max="10755" width="5" style="13" customWidth="1"/>
    <col min="10756" max="10756" width="15.85546875" style="13" customWidth="1"/>
    <col min="10757" max="10757" width="4.42578125" style="13" customWidth="1"/>
    <col min="10758" max="10758" width="22" style="13" customWidth="1"/>
    <col min="10759" max="10759" width="28.85546875" style="13" customWidth="1"/>
    <col min="10760" max="10760" width="29" style="13" customWidth="1"/>
    <col min="10761" max="10761" width="21.85546875" style="13" customWidth="1"/>
    <col min="10762" max="10762" width="5.140625" style="13" customWidth="1"/>
    <col min="10763" max="10763" width="11.42578125" style="13" customWidth="1"/>
    <col min="10764" max="10764" width="15.7109375" style="13" customWidth="1"/>
    <col min="10765" max="10765" width="0" style="13" hidden="1" customWidth="1"/>
    <col min="10766" max="11009" width="11.42578125" style="13"/>
    <col min="11010" max="11010" width="2" style="13" customWidth="1"/>
    <col min="11011" max="11011" width="5" style="13" customWidth="1"/>
    <col min="11012" max="11012" width="15.85546875" style="13" customWidth="1"/>
    <col min="11013" max="11013" width="4.42578125" style="13" customWidth="1"/>
    <col min="11014" max="11014" width="22" style="13" customWidth="1"/>
    <col min="11015" max="11015" width="28.85546875" style="13" customWidth="1"/>
    <col min="11016" max="11016" width="29" style="13" customWidth="1"/>
    <col min="11017" max="11017" width="21.85546875" style="13" customWidth="1"/>
    <col min="11018" max="11018" width="5.140625" style="13" customWidth="1"/>
    <col min="11019" max="11019" width="11.42578125" style="13" customWidth="1"/>
    <col min="11020" max="11020" width="15.7109375" style="13" customWidth="1"/>
    <col min="11021" max="11021" width="0" style="13" hidden="1" customWidth="1"/>
    <col min="11022" max="11265" width="11.42578125" style="13"/>
    <col min="11266" max="11266" width="2" style="13" customWidth="1"/>
    <col min="11267" max="11267" width="5" style="13" customWidth="1"/>
    <col min="11268" max="11268" width="15.85546875" style="13" customWidth="1"/>
    <col min="11269" max="11269" width="4.42578125" style="13" customWidth="1"/>
    <col min="11270" max="11270" width="22" style="13" customWidth="1"/>
    <col min="11271" max="11271" width="28.85546875" style="13" customWidth="1"/>
    <col min="11272" max="11272" width="29" style="13" customWidth="1"/>
    <col min="11273" max="11273" width="21.85546875" style="13" customWidth="1"/>
    <col min="11274" max="11274" width="5.140625" style="13" customWidth="1"/>
    <col min="11275" max="11275" width="11.42578125" style="13" customWidth="1"/>
    <col min="11276" max="11276" width="15.7109375" style="13" customWidth="1"/>
    <col min="11277" max="11277" width="0" style="13" hidden="1" customWidth="1"/>
    <col min="11278" max="11521" width="11.42578125" style="13"/>
    <col min="11522" max="11522" width="2" style="13" customWidth="1"/>
    <col min="11523" max="11523" width="5" style="13" customWidth="1"/>
    <col min="11524" max="11524" width="15.85546875" style="13" customWidth="1"/>
    <col min="11525" max="11525" width="4.42578125" style="13" customWidth="1"/>
    <col min="11526" max="11526" width="22" style="13" customWidth="1"/>
    <col min="11527" max="11527" width="28.85546875" style="13" customWidth="1"/>
    <col min="11528" max="11528" width="29" style="13" customWidth="1"/>
    <col min="11529" max="11529" width="21.85546875" style="13" customWidth="1"/>
    <col min="11530" max="11530" width="5.140625" style="13" customWidth="1"/>
    <col min="11531" max="11531" width="11.42578125" style="13" customWidth="1"/>
    <col min="11532" max="11532" width="15.7109375" style="13" customWidth="1"/>
    <col min="11533" max="11533" width="0" style="13" hidden="1" customWidth="1"/>
    <col min="11534" max="11777" width="11.42578125" style="13"/>
    <col min="11778" max="11778" width="2" style="13" customWidth="1"/>
    <col min="11779" max="11779" width="5" style="13" customWidth="1"/>
    <col min="11780" max="11780" width="15.85546875" style="13" customWidth="1"/>
    <col min="11781" max="11781" width="4.42578125" style="13" customWidth="1"/>
    <col min="11782" max="11782" width="22" style="13" customWidth="1"/>
    <col min="11783" max="11783" width="28.85546875" style="13" customWidth="1"/>
    <col min="11784" max="11784" width="29" style="13" customWidth="1"/>
    <col min="11785" max="11785" width="21.85546875" style="13" customWidth="1"/>
    <col min="11786" max="11786" width="5.140625" style="13" customWidth="1"/>
    <col min="11787" max="11787" width="11.42578125" style="13" customWidth="1"/>
    <col min="11788" max="11788" width="15.7109375" style="13" customWidth="1"/>
    <col min="11789" max="11789" width="0" style="13" hidden="1" customWidth="1"/>
    <col min="11790" max="12033" width="11.42578125" style="13"/>
    <col min="12034" max="12034" width="2" style="13" customWidth="1"/>
    <col min="12035" max="12035" width="5" style="13" customWidth="1"/>
    <col min="12036" max="12036" width="15.85546875" style="13" customWidth="1"/>
    <col min="12037" max="12037" width="4.42578125" style="13" customWidth="1"/>
    <col min="12038" max="12038" width="22" style="13" customWidth="1"/>
    <col min="12039" max="12039" width="28.85546875" style="13" customWidth="1"/>
    <col min="12040" max="12040" width="29" style="13" customWidth="1"/>
    <col min="12041" max="12041" width="21.85546875" style="13" customWidth="1"/>
    <col min="12042" max="12042" width="5.140625" style="13" customWidth="1"/>
    <col min="12043" max="12043" width="11.42578125" style="13" customWidth="1"/>
    <col min="12044" max="12044" width="15.7109375" style="13" customWidth="1"/>
    <col min="12045" max="12045" width="0" style="13" hidden="1" customWidth="1"/>
    <col min="12046" max="12289" width="11.42578125" style="13"/>
    <col min="12290" max="12290" width="2" style="13" customWidth="1"/>
    <col min="12291" max="12291" width="5" style="13" customWidth="1"/>
    <col min="12292" max="12292" width="15.85546875" style="13" customWidth="1"/>
    <col min="12293" max="12293" width="4.42578125" style="13" customWidth="1"/>
    <col min="12294" max="12294" width="22" style="13" customWidth="1"/>
    <col min="12295" max="12295" width="28.85546875" style="13" customWidth="1"/>
    <col min="12296" max="12296" width="29" style="13" customWidth="1"/>
    <col min="12297" max="12297" width="21.85546875" style="13" customWidth="1"/>
    <col min="12298" max="12298" width="5.140625" style="13" customWidth="1"/>
    <col min="12299" max="12299" width="11.42578125" style="13" customWidth="1"/>
    <col min="12300" max="12300" width="15.7109375" style="13" customWidth="1"/>
    <col min="12301" max="12301" width="0" style="13" hidden="1" customWidth="1"/>
    <col min="12302" max="12545" width="11.42578125" style="13"/>
    <col min="12546" max="12546" width="2" style="13" customWidth="1"/>
    <col min="12547" max="12547" width="5" style="13" customWidth="1"/>
    <col min="12548" max="12548" width="15.85546875" style="13" customWidth="1"/>
    <col min="12549" max="12549" width="4.42578125" style="13" customWidth="1"/>
    <col min="12550" max="12550" width="22" style="13" customWidth="1"/>
    <col min="12551" max="12551" width="28.85546875" style="13" customWidth="1"/>
    <col min="12552" max="12552" width="29" style="13" customWidth="1"/>
    <col min="12553" max="12553" width="21.85546875" style="13" customWidth="1"/>
    <col min="12554" max="12554" width="5.140625" style="13" customWidth="1"/>
    <col min="12555" max="12555" width="11.42578125" style="13" customWidth="1"/>
    <col min="12556" max="12556" width="15.7109375" style="13" customWidth="1"/>
    <col min="12557" max="12557" width="0" style="13" hidden="1" customWidth="1"/>
    <col min="12558" max="12801" width="11.42578125" style="13"/>
    <col min="12802" max="12802" width="2" style="13" customWidth="1"/>
    <col min="12803" max="12803" width="5" style="13" customWidth="1"/>
    <col min="12804" max="12804" width="15.85546875" style="13" customWidth="1"/>
    <col min="12805" max="12805" width="4.42578125" style="13" customWidth="1"/>
    <col min="12806" max="12806" width="22" style="13" customWidth="1"/>
    <col min="12807" max="12807" width="28.85546875" style="13" customWidth="1"/>
    <col min="12808" max="12808" width="29" style="13" customWidth="1"/>
    <col min="12809" max="12809" width="21.85546875" style="13" customWidth="1"/>
    <col min="12810" max="12810" width="5.140625" style="13" customWidth="1"/>
    <col min="12811" max="12811" width="11.42578125" style="13" customWidth="1"/>
    <col min="12812" max="12812" width="15.7109375" style="13" customWidth="1"/>
    <col min="12813" max="12813" width="0" style="13" hidden="1" customWidth="1"/>
    <col min="12814" max="13057" width="11.42578125" style="13"/>
    <col min="13058" max="13058" width="2" style="13" customWidth="1"/>
    <col min="13059" max="13059" width="5" style="13" customWidth="1"/>
    <col min="13060" max="13060" width="15.85546875" style="13" customWidth="1"/>
    <col min="13061" max="13061" width="4.42578125" style="13" customWidth="1"/>
    <col min="13062" max="13062" width="22" style="13" customWidth="1"/>
    <col min="13063" max="13063" width="28.85546875" style="13" customWidth="1"/>
    <col min="13064" max="13064" width="29" style="13" customWidth="1"/>
    <col min="13065" max="13065" width="21.85546875" style="13" customWidth="1"/>
    <col min="13066" max="13066" width="5.140625" style="13" customWidth="1"/>
    <col min="13067" max="13067" width="11.42578125" style="13" customWidth="1"/>
    <col min="13068" max="13068" width="15.7109375" style="13" customWidth="1"/>
    <col min="13069" max="13069" width="0" style="13" hidden="1" customWidth="1"/>
    <col min="13070" max="13313" width="11.42578125" style="13"/>
    <col min="13314" max="13314" width="2" style="13" customWidth="1"/>
    <col min="13315" max="13315" width="5" style="13" customWidth="1"/>
    <col min="13316" max="13316" width="15.85546875" style="13" customWidth="1"/>
    <col min="13317" max="13317" width="4.42578125" style="13" customWidth="1"/>
    <col min="13318" max="13318" width="22" style="13" customWidth="1"/>
    <col min="13319" max="13319" width="28.85546875" style="13" customWidth="1"/>
    <col min="13320" max="13320" width="29" style="13" customWidth="1"/>
    <col min="13321" max="13321" width="21.85546875" style="13" customWidth="1"/>
    <col min="13322" max="13322" width="5.140625" style="13" customWidth="1"/>
    <col min="13323" max="13323" width="11.42578125" style="13" customWidth="1"/>
    <col min="13324" max="13324" width="15.7109375" style="13" customWidth="1"/>
    <col min="13325" max="13325" width="0" style="13" hidden="1" customWidth="1"/>
    <col min="13326" max="13569" width="11.42578125" style="13"/>
    <col min="13570" max="13570" width="2" style="13" customWidth="1"/>
    <col min="13571" max="13571" width="5" style="13" customWidth="1"/>
    <col min="13572" max="13572" width="15.85546875" style="13" customWidth="1"/>
    <col min="13573" max="13573" width="4.42578125" style="13" customWidth="1"/>
    <col min="13574" max="13574" width="22" style="13" customWidth="1"/>
    <col min="13575" max="13575" width="28.85546875" style="13" customWidth="1"/>
    <col min="13576" max="13576" width="29" style="13" customWidth="1"/>
    <col min="13577" max="13577" width="21.85546875" style="13" customWidth="1"/>
    <col min="13578" max="13578" width="5.140625" style="13" customWidth="1"/>
    <col min="13579" max="13579" width="11.42578125" style="13" customWidth="1"/>
    <col min="13580" max="13580" width="15.7109375" style="13" customWidth="1"/>
    <col min="13581" max="13581" width="0" style="13" hidden="1" customWidth="1"/>
    <col min="13582" max="13825" width="11.42578125" style="13"/>
    <col min="13826" max="13826" width="2" style="13" customWidth="1"/>
    <col min="13827" max="13827" width="5" style="13" customWidth="1"/>
    <col min="13828" max="13828" width="15.85546875" style="13" customWidth="1"/>
    <col min="13829" max="13829" width="4.42578125" style="13" customWidth="1"/>
    <col min="13830" max="13830" width="22" style="13" customWidth="1"/>
    <col min="13831" max="13831" width="28.85546875" style="13" customWidth="1"/>
    <col min="13832" max="13832" width="29" style="13" customWidth="1"/>
    <col min="13833" max="13833" width="21.85546875" style="13" customWidth="1"/>
    <col min="13834" max="13834" width="5.140625" style="13" customWidth="1"/>
    <col min="13835" max="13835" width="11.42578125" style="13" customWidth="1"/>
    <col min="13836" max="13836" width="15.7109375" style="13" customWidth="1"/>
    <col min="13837" max="13837" width="0" style="13" hidden="1" customWidth="1"/>
    <col min="13838" max="14081" width="11.42578125" style="13"/>
    <col min="14082" max="14082" width="2" style="13" customWidth="1"/>
    <col min="14083" max="14083" width="5" style="13" customWidth="1"/>
    <col min="14084" max="14084" width="15.85546875" style="13" customWidth="1"/>
    <col min="14085" max="14085" width="4.42578125" style="13" customWidth="1"/>
    <col min="14086" max="14086" width="22" style="13" customWidth="1"/>
    <col min="14087" max="14087" width="28.85546875" style="13" customWidth="1"/>
    <col min="14088" max="14088" width="29" style="13" customWidth="1"/>
    <col min="14089" max="14089" width="21.85546875" style="13" customWidth="1"/>
    <col min="14090" max="14090" width="5.140625" style="13" customWidth="1"/>
    <col min="14091" max="14091" width="11.42578125" style="13" customWidth="1"/>
    <col min="14092" max="14092" width="15.7109375" style="13" customWidth="1"/>
    <col min="14093" max="14093" width="0" style="13" hidden="1" customWidth="1"/>
    <col min="14094" max="14337" width="11.42578125" style="13"/>
    <col min="14338" max="14338" width="2" style="13" customWidth="1"/>
    <col min="14339" max="14339" width="5" style="13" customWidth="1"/>
    <col min="14340" max="14340" width="15.85546875" style="13" customWidth="1"/>
    <col min="14341" max="14341" width="4.42578125" style="13" customWidth="1"/>
    <col min="14342" max="14342" width="22" style="13" customWidth="1"/>
    <col min="14343" max="14343" width="28.85546875" style="13" customWidth="1"/>
    <col min="14344" max="14344" width="29" style="13" customWidth="1"/>
    <col min="14345" max="14345" width="21.85546875" style="13" customWidth="1"/>
    <col min="14346" max="14346" width="5.140625" style="13" customWidth="1"/>
    <col min="14347" max="14347" width="11.42578125" style="13" customWidth="1"/>
    <col min="14348" max="14348" width="15.7109375" style="13" customWidth="1"/>
    <col min="14349" max="14349" width="0" style="13" hidden="1" customWidth="1"/>
    <col min="14350" max="14593" width="11.42578125" style="13"/>
    <col min="14594" max="14594" width="2" style="13" customWidth="1"/>
    <col min="14595" max="14595" width="5" style="13" customWidth="1"/>
    <col min="14596" max="14596" width="15.85546875" style="13" customWidth="1"/>
    <col min="14597" max="14597" width="4.42578125" style="13" customWidth="1"/>
    <col min="14598" max="14598" width="22" style="13" customWidth="1"/>
    <col min="14599" max="14599" width="28.85546875" style="13" customWidth="1"/>
    <col min="14600" max="14600" width="29" style="13" customWidth="1"/>
    <col min="14601" max="14601" width="21.85546875" style="13" customWidth="1"/>
    <col min="14602" max="14602" width="5.140625" style="13" customWidth="1"/>
    <col min="14603" max="14603" width="11.42578125" style="13" customWidth="1"/>
    <col min="14604" max="14604" width="15.7109375" style="13" customWidth="1"/>
    <col min="14605" max="14605" width="0" style="13" hidden="1" customWidth="1"/>
    <col min="14606" max="14849" width="11.42578125" style="13"/>
    <col min="14850" max="14850" width="2" style="13" customWidth="1"/>
    <col min="14851" max="14851" width="5" style="13" customWidth="1"/>
    <col min="14852" max="14852" width="15.85546875" style="13" customWidth="1"/>
    <col min="14853" max="14853" width="4.42578125" style="13" customWidth="1"/>
    <col min="14854" max="14854" width="22" style="13" customWidth="1"/>
    <col min="14855" max="14855" width="28.85546875" style="13" customWidth="1"/>
    <col min="14856" max="14856" width="29" style="13" customWidth="1"/>
    <col min="14857" max="14857" width="21.85546875" style="13" customWidth="1"/>
    <col min="14858" max="14858" width="5.140625" style="13" customWidth="1"/>
    <col min="14859" max="14859" width="11.42578125" style="13" customWidth="1"/>
    <col min="14860" max="14860" width="15.7109375" style="13" customWidth="1"/>
    <col min="14861" max="14861" width="0" style="13" hidden="1" customWidth="1"/>
    <col min="14862" max="15105" width="11.42578125" style="13"/>
    <col min="15106" max="15106" width="2" style="13" customWidth="1"/>
    <col min="15107" max="15107" width="5" style="13" customWidth="1"/>
    <col min="15108" max="15108" width="15.85546875" style="13" customWidth="1"/>
    <col min="15109" max="15109" width="4.42578125" style="13" customWidth="1"/>
    <col min="15110" max="15110" width="22" style="13" customWidth="1"/>
    <col min="15111" max="15111" width="28.85546875" style="13" customWidth="1"/>
    <col min="15112" max="15112" width="29" style="13" customWidth="1"/>
    <col min="15113" max="15113" width="21.85546875" style="13" customWidth="1"/>
    <col min="15114" max="15114" width="5.140625" style="13" customWidth="1"/>
    <col min="15115" max="15115" width="11.42578125" style="13" customWidth="1"/>
    <col min="15116" max="15116" width="15.7109375" style="13" customWidth="1"/>
    <col min="15117" max="15117" width="0" style="13" hidden="1" customWidth="1"/>
    <col min="15118" max="15361" width="11.42578125" style="13"/>
    <col min="15362" max="15362" width="2" style="13" customWidth="1"/>
    <col min="15363" max="15363" width="5" style="13" customWidth="1"/>
    <col min="15364" max="15364" width="15.85546875" style="13" customWidth="1"/>
    <col min="15365" max="15365" width="4.42578125" style="13" customWidth="1"/>
    <col min="15366" max="15366" width="22" style="13" customWidth="1"/>
    <col min="15367" max="15367" width="28.85546875" style="13" customWidth="1"/>
    <col min="15368" max="15368" width="29" style="13" customWidth="1"/>
    <col min="15369" max="15369" width="21.85546875" style="13" customWidth="1"/>
    <col min="15370" max="15370" width="5.140625" style="13" customWidth="1"/>
    <col min="15371" max="15371" width="11.42578125" style="13" customWidth="1"/>
    <col min="15372" max="15372" width="15.7109375" style="13" customWidth="1"/>
    <col min="15373" max="15373" width="0" style="13" hidden="1" customWidth="1"/>
    <col min="15374" max="15617" width="11.42578125" style="13"/>
    <col min="15618" max="15618" width="2" style="13" customWidth="1"/>
    <col min="15619" max="15619" width="5" style="13" customWidth="1"/>
    <col min="15620" max="15620" width="15.85546875" style="13" customWidth="1"/>
    <col min="15621" max="15621" width="4.42578125" style="13" customWidth="1"/>
    <col min="15622" max="15622" width="22" style="13" customWidth="1"/>
    <col min="15623" max="15623" width="28.85546875" style="13" customWidth="1"/>
    <col min="15624" max="15624" width="29" style="13" customWidth="1"/>
    <col min="15625" max="15625" width="21.85546875" style="13" customWidth="1"/>
    <col min="15626" max="15626" width="5.140625" style="13" customWidth="1"/>
    <col min="15627" max="15627" width="11.42578125" style="13" customWidth="1"/>
    <col min="15628" max="15628" width="15.7109375" style="13" customWidth="1"/>
    <col min="15629" max="15629" width="0" style="13" hidden="1" customWidth="1"/>
    <col min="15630" max="15873" width="11.42578125" style="13"/>
    <col min="15874" max="15874" width="2" style="13" customWidth="1"/>
    <col min="15875" max="15875" width="5" style="13" customWidth="1"/>
    <col min="15876" max="15876" width="15.85546875" style="13" customWidth="1"/>
    <col min="15877" max="15877" width="4.42578125" style="13" customWidth="1"/>
    <col min="15878" max="15878" width="22" style="13" customWidth="1"/>
    <col min="15879" max="15879" width="28.85546875" style="13" customWidth="1"/>
    <col min="15880" max="15880" width="29" style="13" customWidth="1"/>
    <col min="15881" max="15881" width="21.85546875" style="13" customWidth="1"/>
    <col min="15882" max="15882" width="5.140625" style="13" customWidth="1"/>
    <col min="15883" max="15883" width="11.42578125" style="13" customWidth="1"/>
    <col min="15884" max="15884" width="15.7109375" style="13" customWidth="1"/>
    <col min="15885" max="15885" width="0" style="13" hidden="1" customWidth="1"/>
    <col min="15886" max="16129" width="11.42578125" style="13"/>
    <col min="16130" max="16130" width="2" style="13" customWidth="1"/>
    <col min="16131" max="16131" width="5" style="13" customWidth="1"/>
    <col min="16132" max="16132" width="15.85546875" style="13" customWidth="1"/>
    <col min="16133" max="16133" width="4.42578125" style="13" customWidth="1"/>
    <col min="16134" max="16134" width="22" style="13" customWidth="1"/>
    <col min="16135" max="16135" width="28.85546875" style="13" customWidth="1"/>
    <col min="16136" max="16136" width="29" style="13" customWidth="1"/>
    <col min="16137" max="16137" width="21.85546875" style="13" customWidth="1"/>
    <col min="16138" max="16138" width="5.140625" style="13" customWidth="1"/>
    <col min="16139" max="16139" width="11.42578125" style="13" customWidth="1"/>
    <col min="16140" max="16140" width="15.7109375" style="13" customWidth="1"/>
    <col min="16141" max="16141" width="0" style="13" hidden="1" customWidth="1"/>
    <col min="16142" max="16384" width="11.42578125" style="13"/>
  </cols>
  <sheetData>
    <row r="1" spans="2:14" ht="32.25" thickBot="1" x14ac:dyDescent="0.25">
      <c r="B1" s="305" t="s">
        <v>350</v>
      </c>
      <c r="C1" s="305"/>
      <c r="D1" s="305"/>
      <c r="E1" s="305"/>
      <c r="F1" s="305"/>
    </row>
    <row r="2" spans="2:14" ht="15.75" customHeight="1" thickBot="1" x14ac:dyDescent="0.25">
      <c r="B2" s="69"/>
      <c r="C2" s="70"/>
      <c r="D2" s="70"/>
      <c r="E2" s="70"/>
      <c r="F2" s="70"/>
      <c r="G2" s="70"/>
      <c r="H2" s="70"/>
      <c r="I2" s="310" t="s">
        <v>268</v>
      </c>
      <c r="J2" s="311"/>
    </row>
    <row r="3" spans="2:14" ht="28.5" customHeight="1" thickBot="1" x14ac:dyDescent="0.25">
      <c r="B3" s="71"/>
      <c r="C3" s="308" t="s">
        <v>269</v>
      </c>
      <c r="D3" s="72"/>
      <c r="F3" s="318" t="s">
        <v>240</v>
      </c>
      <c r="G3" s="318"/>
      <c r="H3" s="318"/>
      <c r="I3" s="312"/>
      <c r="J3" s="313"/>
    </row>
    <row r="4" spans="2:14" ht="21" thickBot="1" x14ac:dyDescent="0.25">
      <c r="B4" s="71"/>
      <c r="C4" s="309"/>
      <c r="D4" s="72"/>
      <c r="E4" s="14"/>
      <c r="F4" s="14"/>
      <c r="G4" s="14"/>
      <c r="H4" s="14"/>
      <c r="I4" s="14"/>
      <c r="J4" s="73"/>
      <c r="M4" s="15"/>
    </row>
    <row r="5" spans="2:14" ht="33.75" customHeight="1" thickBot="1" x14ac:dyDescent="0.45">
      <c r="B5" s="71"/>
      <c r="C5" s="74"/>
      <c r="D5" s="74"/>
      <c r="F5" s="126" t="s">
        <v>270</v>
      </c>
      <c r="G5" s="319"/>
      <c r="H5" s="320"/>
      <c r="J5" s="73"/>
      <c r="M5" s="15"/>
    </row>
    <row r="6" spans="2:14" ht="15.75" x14ac:dyDescent="0.25">
      <c r="B6" s="71"/>
      <c r="C6" s="321" t="s">
        <v>271</v>
      </c>
      <c r="D6" s="322"/>
      <c r="E6" s="323"/>
      <c r="F6" s="82"/>
      <c r="G6" s="76"/>
      <c r="J6" s="73"/>
      <c r="M6" s="15"/>
    </row>
    <row r="7" spans="2:14" ht="18.75" x14ac:dyDescent="0.3">
      <c r="B7" s="71"/>
      <c r="C7" s="324"/>
      <c r="D7" s="325"/>
      <c r="E7" s="326"/>
      <c r="F7" s="126" t="s">
        <v>272</v>
      </c>
      <c r="G7" s="314"/>
      <c r="H7" s="315"/>
      <c r="I7" s="75"/>
      <c r="J7" s="73"/>
      <c r="M7" s="15"/>
    </row>
    <row r="8" spans="2:14" ht="18" x14ac:dyDescent="0.25">
      <c r="B8" s="71"/>
      <c r="C8" s="324"/>
      <c r="D8" s="325"/>
      <c r="E8" s="326"/>
      <c r="F8" s="126"/>
      <c r="G8" s="316"/>
      <c r="H8" s="317"/>
      <c r="I8" s="75"/>
      <c r="J8" s="73"/>
      <c r="M8" s="15"/>
    </row>
    <row r="9" spans="2:14" ht="18" x14ac:dyDescent="0.25">
      <c r="B9" s="71"/>
      <c r="C9" s="324"/>
      <c r="D9" s="325"/>
      <c r="E9" s="326"/>
      <c r="F9" s="126"/>
      <c r="G9" s="316"/>
      <c r="H9" s="317"/>
      <c r="I9" s="75"/>
      <c r="J9" s="73"/>
      <c r="M9" s="15"/>
    </row>
    <row r="10" spans="2:14" ht="18" x14ac:dyDescent="0.25">
      <c r="B10" s="71"/>
      <c r="C10" s="324"/>
      <c r="D10" s="325"/>
      <c r="E10" s="326"/>
      <c r="F10" s="126"/>
      <c r="G10" s="316"/>
      <c r="H10" s="317"/>
      <c r="I10" s="75"/>
      <c r="J10" s="73"/>
      <c r="M10" s="15"/>
    </row>
    <row r="11" spans="2:14" ht="18.75" thickBot="1" x14ac:dyDescent="0.3">
      <c r="B11" s="71"/>
      <c r="C11" s="327"/>
      <c r="D11" s="328"/>
      <c r="E11" s="329"/>
      <c r="F11" s="75"/>
      <c r="G11" s="77"/>
      <c r="H11" s="75"/>
      <c r="I11" s="75"/>
      <c r="J11" s="73"/>
      <c r="M11" s="15"/>
    </row>
    <row r="12" spans="2:14" ht="21.95" customHeight="1" thickBot="1" x14ac:dyDescent="0.25">
      <c r="B12" s="71"/>
      <c r="H12" s="192" t="s">
        <v>273</v>
      </c>
      <c r="I12" s="193">
        <f>Resum!C23</f>
        <v>0</v>
      </c>
      <c r="J12" s="73"/>
    </row>
    <row r="13" spans="2:14" ht="27.75" customHeight="1" thickBot="1" x14ac:dyDescent="0.3">
      <c r="B13" s="71"/>
      <c r="C13" s="290" t="s">
        <v>274</v>
      </c>
      <c r="D13" s="243"/>
      <c r="E13" s="243"/>
      <c r="F13" s="245"/>
      <c r="H13" s="192" t="s">
        <v>275</v>
      </c>
      <c r="I13" s="193">
        <f>Resum!D23</f>
        <v>0</v>
      </c>
      <c r="J13" s="73"/>
      <c r="M13" s="13" t="s">
        <v>335</v>
      </c>
    </row>
    <row r="14" spans="2:14" ht="21.95" customHeight="1" thickBot="1" x14ac:dyDescent="0.25">
      <c r="B14" s="71"/>
      <c r="C14" s="244"/>
      <c r="D14" s="243"/>
      <c r="E14" s="243"/>
      <c r="F14" s="243"/>
      <c r="H14" s="236" t="s">
        <v>276</v>
      </c>
      <c r="I14" s="237">
        <f>I12+I13</f>
        <v>0</v>
      </c>
      <c r="J14" s="73"/>
      <c r="M14" s="13" t="s">
        <v>336</v>
      </c>
    </row>
    <row r="15" spans="2:14" ht="21.95" customHeight="1" x14ac:dyDescent="0.3">
      <c r="B15" s="71"/>
      <c r="C15" s="290" t="s">
        <v>351</v>
      </c>
      <c r="D15" s="243"/>
      <c r="E15" s="243"/>
      <c r="F15" s="291">
        <v>1</v>
      </c>
      <c r="H15" s="248"/>
      <c r="I15" s="248"/>
      <c r="J15" s="73"/>
      <c r="M15" s="13" t="s">
        <v>337</v>
      </c>
      <c r="N15" s="16"/>
    </row>
    <row r="16" spans="2:14" ht="21.95" customHeight="1" thickBot="1" x14ac:dyDescent="0.25">
      <c r="B16" s="71"/>
      <c r="C16" s="243"/>
      <c r="D16" s="243"/>
      <c r="E16" s="243"/>
      <c r="F16" s="243"/>
      <c r="H16" s="248"/>
      <c r="I16" s="248"/>
      <c r="J16" s="73"/>
      <c r="M16" s="13" t="s">
        <v>338</v>
      </c>
      <c r="N16" s="16"/>
    </row>
    <row r="17" spans="2:13" ht="21.95" customHeight="1" thickBot="1" x14ac:dyDescent="0.3">
      <c r="B17" s="71"/>
      <c r="C17" s="243"/>
      <c r="D17" s="243"/>
      <c r="E17" s="243"/>
      <c r="F17" s="243"/>
      <c r="G17" s="75"/>
      <c r="H17" s="194" t="s">
        <v>277</v>
      </c>
      <c r="I17" s="195">
        <v>0.1</v>
      </c>
      <c r="J17" s="78"/>
      <c r="M17" s="13" t="s">
        <v>339</v>
      </c>
    </row>
    <row r="18" spans="2:13" ht="21.95" customHeight="1" thickBot="1" x14ac:dyDescent="0.3">
      <c r="B18" s="71"/>
      <c r="C18" s="246"/>
      <c r="D18" s="246"/>
      <c r="E18" s="247"/>
      <c r="F18" s="243"/>
      <c r="G18" s="75"/>
      <c r="H18" s="196" t="s">
        <v>278</v>
      </c>
      <c r="I18" s="197">
        <f>Resum!D21</f>
        <v>0</v>
      </c>
      <c r="J18" s="73"/>
      <c r="M18" s="13" t="s">
        <v>340</v>
      </c>
    </row>
    <row r="19" spans="2:13" ht="21.95" customHeight="1" x14ac:dyDescent="0.25">
      <c r="B19" s="71"/>
      <c r="C19" s="246"/>
      <c r="D19" s="246"/>
      <c r="E19" s="247"/>
      <c r="F19" s="243"/>
      <c r="H19" s="248"/>
      <c r="I19" s="248"/>
      <c r="J19" s="73"/>
      <c r="M19" s="13" t="s">
        <v>341</v>
      </c>
    </row>
    <row r="20" spans="2:13" ht="21.95" customHeight="1" x14ac:dyDescent="0.25">
      <c r="B20" s="71"/>
      <c r="C20" s="254"/>
      <c r="D20" s="248"/>
      <c r="E20" s="249"/>
      <c r="F20" s="248"/>
      <c r="G20" s="248"/>
      <c r="H20" s="248"/>
      <c r="I20" s="248"/>
      <c r="J20" s="73"/>
      <c r="M20" s="13" t="s">
        <v>342</v>
      </c>
    </row>
    <row r="21" spans="2:13" ht="21.95" customHeight="1" thickBot="1" x14ac:dyDescent="0.3">
      <c r="B21" s="71"/>
      <c r="C21" s="254"/>
      <c r="D21" s="248"/>
      <c r="E21" s="249"/>
      <c r="F21" s="248"/>
      <c r="G21" s="248"/>
      <c r="H21" s="248"/>
      <c r="I21" s="248"/>
      <c r="J21" s="73"/>
      <c r="M21" s="105" t="s">
        <v>283</v>
      </c>
    </row>
    <row r="22" spans="2:13" ht="21.95" customHeight="1" thickBot="1" x14ac:dyDescent="0.3">
      <c r="B22" s="71"/>
      <c r="C22" s="254"/>
      <c r="D22" s="248"/>
      <c r="E22" s="249"/>
      <c r="F22" s="248"/>
      <c r="G22" s="248"/>
      <c r="H22" s="194" t="s">
        <v>279</v>
      </c>
      <c r="I22" s="197"/>
      <c r="J22" s="73"/>
      <c r="M22" s="16"/>
    </row>
    <row r="23" spans="2:13" ht="15.75" customHeight="1" x14ac:dyDescent="0.25">
      <c r="B23" s="71"/>
      <c r="E23" s="79"/>
      <c r="F23" s="107"/>
      <c r="G23" s="14"/>
      <c r="I23" s="80"/>
      <c r="J23" s="73"/>
    </row>
    <row r="24" spans="2:13" ht="18.75" customHeight="1" thickBot="1" x14ac:dyDescent="0.85">
      <c r="B24" s="71"/>
      <c r="E24" s="79"/>
      <c r="F24" s="189"/>
      <c r="G24" s="81"/>
      <c r="J24" s="73"/>
      <c r="M24" s="76"/>
    </row>
    <row r="25" spans="2:13" ht="20.25" customHeight="1" thickBot="1" x14ac:dyDescent="0.3">
      <c r="B25" s="71"/>
      <c r="C25" s="192" t="s">
        <v>280</v>
      </c>
      <c r="D25" s="306">
        <f>(Resum!E19+Resum!E20+Resum!E22)</f>
        <v>0</v>
      </c>
      <c r="E25" s="306"/>
      <c r="F25" s="307"/>
      <c r="J25" s="73"/>
      <c r="M25" s="76"/>
    </row>
    <row r="26" spans="2:13" ht="13.5" thickBot="1" x14ac:dyDescent="0.25">
      <c r="B26" s="71"/>
      <c r="J26" s="73"/>
    </row>
    <row r="27" spans="2:13" ht="15.75" x14ac:dyDescent="0.2">
      <c r="B27" s="71"/>
      <c r="H27" s="198" t="s">
        <v>281</v>
      </c>
      <c r="I27" s="199"/>
      <c r="J27" s="73"/>
    </row>
    <row r="28" spans="2:13" ht="16.5" thickBot="1" x14ac:dyDescent="0.25">
      <c r="B28" s="71"/>
      <c r="H28" s="200" t="s">
        <v>282</v>
      </c>
      <c r="I28" s="201"/>
      <c r="J28" s="73"/>
    </row>
    <row r="29" spans="2:13" x14ac:dyDescent="0.2">
      <c r="B29" s="83"/>
      <c r="C29" s="84"/>
      <c r="D29" s="84"/>
      <c r="E29" s="84"/>
      <c r="F29" s="84"/>
      <c r="G29" s="84"/>
      <c r="H29" s="85"/>
      <c r="I29" s="86"/>
      <c r="J29" s="191"/>
    </row>
    <row r="30" spans="2:13" ht="18" x14ac:dyDescent="0.25">
      <c r="F30" s="233"/>
    </row>
    <row r="31" spans="2:13" ht="18" x14ac:dyDescent="0.25">
      <c r="F31" s="233"/>
    </row>
    <row r="32" spans="2:13" ht="18" x14ac:dyDescent="0.25">
      <c r="F32" s="233"/>
    </row>
    <row r="33" spans="6:6" ht="18" x14ac:dyDescent="0.25">
      <c r="F33" s="233"/>
    </row>
    <row r="34" spans="6:6" ht="18" x14ac:dyDescent="0.25">
      <c r="F34" s="233"/>
    </row>
    <row r="35" spans="6:6" ht="18" x14ac:dyDescent="0.25">
      <c r="F35" s="233"/>
    </row>
    <row r="36" spans="6:6" ht="18" x14ac:dyDescent="0.25">
      <c r="F36" s="233"/>
    </row>
    <row r="37" spans="6:6" ht="18" x14ac:dyDescent="0.25">
      <c r="F37" s="233"/>
    </row>
    <row r="38" spans="6:6" ht="18" x14ac:dyDescent="0.25">
      <c r="F38" s="233"/>
    </row>
    <row r="39" spans="6:6" ht="18" x14ac:dyDescent="0.25">
      <c r="F39" s="233"/>
    </row>
    <row r="40" spans="6:6" ht="18" x14ac:dyDescent="0.25">
      <c r="F40" s="233"/>
    </row>
    <row r="41" spans="6:6" ht="18" x14ac:dyDescent="0.25">
      <c r="F41" s="233"/>
    </row>
    <row r="42" spans="6:6" ht="18" x14ac:dyDescent="0.25">
      <c r="F42" s="233"/>
    </row>
    <row r="43" spans="6:6" ht="18" x14ac:dyDescent="0.25">
      <c r="F43" s="233"/>
    </row>
    <row r="44" spans="6:6" ht="18" x14ac:dyDescent="0.25">
      <c r="F44" s="233"/>
    </row>
    <row r="45" spans="6:6" ht="18" x14ac:dyDescent="0.25">
      <c r="F45" s="233"/>
    </row>
    <row r="46" spans="6:6" ht="18" x14ac:dyDescent="0.25">
      <c r="F46" s="233"/>
    </row>
    <row r="47" spans="6:6" ht="18" x14ac:dyDescent="0.25">
      <c r="F47" s="233"/>
    </row>
    <row r="48" spans="6:6" ht="18" x14ac:dyDescent="0.25">
      <c r="F48" s="233"/>
    </row>
    <row r="49" spans="6:6" ht="18" x14ac:dyDescent="0.25">
      <c r="F49" s="233"/>
    </row>
    <row r="50" spans="6:6" ht="18" x14ac:dyDescent="0.25">
      <c r="F50" s="233"/>
    </row>
    <row r="51" spans="6:6" ht="18" x14ac:dyDescent="0.25">
      <c r="F51" s="233"/>
    </row>
    <row r="52" spans="6:6" ht="18" x14ac:dyDescent="0.25">
      <c r="F52" s="233"/>
    </row>
    <row r="53" spans="6:6" ht="18" x14ac:dyDescent="0.25">
      <c r="F53" s="233"/>
    </row>
    <row r="54" spans="6:6" ht="18" x14ac:dyDescent="0.25">
      <c r="F54" s="233"/>
    </row>
    <row r="55" spans="6:6" ht="18" x14ac:dyDescent="0.25">
      <c r="F55" s="233"/>
    </row>
    <row r="56" spans="6:6" ht="18" x14ac:dyDescent="0.25">
      <c r="F56" s="233"/>
    </row>
    <row r="57" spans="6:6" ht="18" x14ac:dyDescent="0.25">
      <c r="F57" s="233"/>
    </row>
  </sheetData>
  <sheetProtection algorithmName="SHA-512" hashValue="SEbGnWhJBNKAe9M2mI046AdEadrC0bkEo/2Cca3KvXh5f04XlNsp+RwZhW9wX/Fu+f+PA+lBd9KeGn2xTkycLQ==" saltValue="vR1ptdheJuDoYKb0eppvGw==" spinCount="100000" sheet="1" selectLockedCells="1"/>
  <dataConsolidate/>
  <customSheetViews>
    <customSheetView guid="{64E0B953-B50B-43FC-8DE2-444B9310CDBC}" scale="80" fitToPage="1" hiddenRows="1" hiddenColumns="1">
      <selection activeCell="G5" sqref="G5:H5"/>
      <pageMargins left="0" right="0" top="0" bottom="0" header="0" footer="0"/>
      <pageSetup paperSize="9" scale="81" orientation="landscape" r:id="rId1"/>
      <headerFooter>
        <oddHeader>&amp;L&amp;G</oddHeader>
        <oddFooter>&amp;L&amp;10&amp;D &amp;T&amp;C&amp;10Pàgina &amp;P de &amp;N&amp;R&amp;10&amp;F</oddFooter>
      </headerFooter>
    </customSheetView>
    <customSheetView guid="{DDFA059A-7208-477B-A6FB-6B211EE624B9}" scale="80" fitToPage="1" hiddenRows="1" hiddenColumns="1">
      <selection activeCell="G5" sqref="G5:H5"/>
      <pageMargins left="0" right="0" top="0" bottom="0" header="0" footer="0"/>
      <pageSetup paperSize="9" scale="81" orientation="landscape" r:id="rId2"/>
      <headerFooter>
        <oddHeader>&amp;L&amp;G</oddHeader>
        <oddFooter>&amp;L&amp;10&amp;D &amp;T&amp;C&amp;10Pàgina &amp;P de &amp;N&amp;R&amp;10&amp;F</oddFooter>
      </headerFooter>
    </customSheetView>
    <customSheetView guid="{5208A340-0DC6-4752-9A10-745AB1A8604C}" scale="80" fitToPage="1" printArea="1" hiddenRows="1" hiddenColumns="1">
      <selection activeCell="G5" sqref="G5:H5"/>
      <pageMargins left="0" right="0" top="0" bottom="0" header="0" footer="0"/>
      <pageSetup paperSize="9" scale="81" orientation="landscape" r:id="rId3"/>
      <headerFooter>
        <oddHeader>&amp;L&amp;G</oddHeader>
        <oddFooter>&amp;L&amp;10&amp;D &amp;T&amp;C&amp;10Pàgina &amp;P de &amp;N&amp;R&amp;10&amp;F</oddFooter>
      </headerFooter>
    </customSheetView>
    <customSheetView guid="{7DF631EC-DFE3-4E5B-A06C-16A6D07FA6C3}" scale="80" fitToPage="1" hiddenRows="1" hiddenColumns="1">
      <selection activeCell="G5" sqref="G5:H5"/>
      <pageMargins left="0" right="0" top="0" bottom="0" header="0" footer="0"/>
      <pageSetup paperSize="9" scale="81" orientation="landscape" r:id="rId4"/>
      <headerFooter>
        <oddHeader>&amp;L&amp;G</oddHeader>
        <oddFooter>&amp;L&amp;10&amp;D &amp;T&amp;C&amp;10Pàgina &amp;P de &amp;N&amp;R&amp;10&amp;F</oddFooter>
      </headerFooter>
    </customSheetView>
    <customSheetView guid="{FB1680C6-9E8E-4359-AB81-A1649BB5AF88}" scale="80" fitToPage="1" printArea="1" hiddenRows="1" hiddenColumns="1">
      <selection activeCell="I2" sqref="I2:J3"/>
      <pageMargins left="0" right="0" top="0" bottom="0" header="0" footer="0"/>
      <pageSetup paperSize="9" orientation="landscape" r:id="rId5"/>
      <headerFooter>
        <oddHeader>&amp;L&amp;G</oddHeader>
        <oddFooter>&amp;L&amp;10&amp;D &amp;T&amp;C&amp;10Pàgina &amp;P de &amp;N&amp;R&amp;10&amp;F</oddFooter>
      </headerFooter>
    </customSheetView>
    <customSheetView guid="{B3735A95-1048-4852-A5F0-6E65EE2AE0AE}" scale="80" fitToPage="1" printArea="1" hiddenRows="1" hiddenColumns="1">
      <selection activeCell="G5" sqref="G5:H5"/>
      <pageMargins left="0" right="0" top="0" bottom="0" header="0" footer="0"/>
      <pageSetup paperSize="9" scale="83" orientation="landscape" r:id="rId6"/>
      <headerFooter>
        <oddHeader>&amp;L&amp;G</oddHeader>
        <oddFooter>&amp;L&amp;10&amp;D &amp;T&amp;C&amp;10Pàgina &amp;P de &amp;N&amp;R&amp;10&amp;F</oddFooter>
      </headerFooter>
    </customSheetView>
  </customSheetViews>
  <mergeCells count="11">
    <mergeCell ref="B1:F1"/>
    <mergeCell ref="D25:F25"/>
    <mergeCell ref="C3:C4"/>
    <mergeCell ref="I2:J3"/>
    <mergeCell ref="G7:H7"/>
    <mergeCell ref="G8:H8"/>
    <mergeCell ref="G9:H9"/>
    <mergeCell ref="G10:H10"/>
    <mergeCell ref="F3:H3"/>
    <mergeCell ref="G5:H5"/>
    <mergeCell ref="C6:E11"/>
  </mergeCells>
  <dataValidations count="2">
    <dataValidation type="list" allowBlank="1" showInputMessage="1" showErrorMessage="1" sqref="F13" xr:uid="{6B6F6F1F-CC0E-4DFF-A689-B4D717DD74DD}">
      <formula1>$M$13:$M$21</formula1>
    </dataValidation>
    <dataValidation type="list" allowBlank="1" showInputMessage="1" showErrorMessage="1" sqref="G24" xr:uid="{AB11A18B-30A3-4987-B646-43A9985227EC}">
      <formula1>$M$16:$M$23</formula1>
    </dataValidation>
  </dataValidations>
  <pageMargins left="0.70866141732283472" right="0.70866141732283472" top="0.74803149606299213" bottom="0.74803149606299213" header="0.31496062992125984" footer="0.31496062992125984"/>
  <pageSetup paperSize="9" scale="83" orientation="landscape" r:id="rId7"/>
  <headerFooter>
    <oddHeader>&amp;L&amp;G</oddHeader>
    <oddFooter>&amp;L&amp;10&amp;D &amp;T&amp;C&amp;10Pàgina &amp;P de &amp;N&amp;R&amp;10&amp;F</oddFooter>
  </headerFooter>
  <drawing r:id="rId8"/>
  <legacyDrawing r:id="rId9"/>
  <legacyDrawingHF r:id="rId10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7115" r:id="rId11" name="Drop Down 2">
              <controlPr defaultSize="0" autoLine="0" autoPict="0">
                <anchor moveWithCells="1">
                  <from>
                    <xdr:col>5</xdr:col>
                    <xdr:colOff>0</xdr:colOff>
                    <xdr:row>17</xdr:row>
                    <xdr:rowOff>9525</xdr:rowOff>
                  </from>
                  <to>
                    <xdr:col>5</xdr:col>
                    <xdr:colOff>2428875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4" r:id="rId12" name="Drop Down 10">
              <controlPr defaultSize="0" autoLine="0" autoPict="0">
                <anchor moveWithCells="1">
                  <from>
                    <xdr:col>6</xdr:col>
                    <xdr:colOff>9525</xdr:colOff>
                    <xdr:row>23</xdr:row>
                    <xdr:rowOff>9525</xdr:rowOff>
                  </from>
                  <to>
                    <xdr:col>7</xdr:col>
                    <xdr:colOff>104775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2" r:id="rId13" name="Drop Down 8">
              <controlPr defaultSize="0" autoLine="0" autoPict="0">
                <anchor moveWithCells="1">
                  <from>
                    <xdr:col>5</xdr:col>
                    <xdr:colOff>19050</xdr:colOff>
                    <xdr:row>12</xdr:row>
                    <xdr:rowOff>0</xdr:rowOff>
                  </from>
                  <to>
                    <xdr:col>5</xdr:col>
                    <xdr:colOff>2447925</xdr:colOff>
                    <xdr:row>13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ull9">
    <tabColor theme="5" tint="0.39997558519241921"/>
    <pageSetUpPr autoPageBreaks="0"/>
  </sheetPr>
  <dimension ref="A1:EC200"/>
  <sheetViews>
    <sheetView showZeros="0" topLeftCell="B1" zoomScaleNormal="100" zoomScaleSheetLayoutView="100" workbookViewId="0">
      <pane xSplit="3" ySplit="3" topLeftCell="E4" activePane="bottomRight" state="frozen"/>
      <selection pane="topRight" activeCell="E1" sqref="E1"/>
      <selection pane="bottomLeft" activeCell="B4" sqref="B4"/>
      <selection pane="bottomRight" activeCell="F7" sqref="F7"/>
    </sheetView>
  </sheetViews>
  <sheetFormatPr baseColWidth="10" defaultColWidth="9.140625" defaultRowHeight="15" x14ac:dyDescent="0.25"/>
  <cols>
    <col min="1" max="1" width="10.42578125" hidden="1" customWidth="1"/>
    <col min="2" max="2" width="12" style="50" bestFit="1" customWidth="1"/>
    <col min="3" max="3" width="59" customWidth="1"/>
    <col min="4" max="4" width="23.5703125" customWidth="1"/>
    <col min="5" max="5" width="19.42578125" customWidth="1"/>
    <col min="6" max="6" width="19.42578125" style="58" customWidth="1"/>
    <col min="7" max="7" width="19.42578125" customWidth="1"/>
    <col min="116" max="116" width="14.5703125" hidden="1" customWidth="1"/>
  </cols>
  <sheetData>
    <row r="1" spans="1:116" ht="28.5" x14ac:dyDescent="0.45">
      <c r="A1" s="108"/>
      <c r="B1" s="292" t="str">
        <f>Portada!B1</f>
        <v>Actualització a: 03/03/2026</v>
      </c>
      <c r="C1" s="292"/>
      <c r="D1" s="330" t="s">
        <v>284</v>
      </c>
      <c r="E1" s="330"/>
      <c r="F1" s="330"/>
      <c r="G1" s="330"/>
    </row>
    <row r="2" spans="1:116" x14ac:dyDescent="0.25">
      <c r="A2" s="294" t="s">
        <v>1</v>
      </c>
      <c r="B2" s="294"/>
      <c r="C2" s="294"/>
      <c r="D2" s="294" t="s">
        <v>2</v>
      </c>
      <c r="E2" s="294" t="s">
        <v>285</v>
      </c>
      <c r="F2" s="294" t="s">
        <v>286</v>
      </c>
      <c r="G2" s="294" t="s">
        <v>287</v>
      </c>
    </row>
    <row r="3" spans="1:116" x14ac:dyDescent="0.25">
      <c r="A3" s="294"/>
      <c r="B3" s="294"/>
      <c r="C3" s="294"/>
      <c r="D3" s="294"/>
      <c r="E3" s="294"/>
      <c r="F3" s="294"/>
      <c r="G3" s="294"/>
    </row>
    <row r="4" spans="1:116" ht="21" x14ac:dyDescent="0.25">
      <c r="A4" s="27"/>
      <c r="B4" s="27"/>
      <c r="C4" s="27"/>
      <c r="D4" s="23"/>
      <c r="E4" s="27"/>
      <c r="F4" s="18"/>
      <c r="G4" s="27"/>
      <c r="DL4" s="18"/>
    </row>
    <row r="5" spans="1:116" ht="18.75" x14ac:dyDescent="0.3">
      <c r="A5" s="19"/>
      <c r="B5" s="30"/>
      <c r="C5" s="43" t="str">
        <f>'Pressupost Arrencada VIDEOJOC'!C5</f>
        <v>CAPÍTOL 01.- Pre-project i Game Design (GDD)</v>
      </c>
      <c r="D5" s="18"/>
      <c r="E5" s="18"/>
      <c r="F5" s="18"/>
      <c r="G5" s="18"/>
      <c r="DL5" s="18"/>
    </row>
    <row r="6" spans="1:116" x14ac:dyDescent="0.25">
      <c r="A6" s="18"/>
      <c r="B6" s="40" t="str">
        <f>'Pressupost Arrencada VIDEOJOC'!B6</f>
        <v>Núm. Compte</v>
      </c>
      <c r="C6" s="18"/>
      <c r="D6" s="18"/>
      <c r="E6" s="18"/>
      <c r="F6" s="18"/>
      <c r="G6" s="18"/>
      <c r="DL6" s="18"/>
    </row>
    <row r="7" spans="1:116" x14ac:dyDescent="0.25">
      <c r="A7" s="33"/>
      <c r="B7" s="139" t="str">
        <f>'Pressupost Arrencada VIDEOJOC'!B7</f>
        <v>01.01</v>
      </c>
      <c r="C7" s="139" t="str">
        <f>'Pressupost Arrencada VIDEOJOC'!C7</f>
        <v>Benchmarking</v>
      </c>
      <c r="D7" s="145"/>
      <c r="E7" s="202"/>
      <c r="F7" s="208"/>
      <c r="G7" s="205"/>
      <c r="DL7" s="37"/>
    </row>
    <row r="8" spans="1:116" x14ac:dyDescent="0.25">
      <c r="B8" s="267" t="str">
        <f>'Pressupost Arrencada VIDEOJOC'!B8</f>
        <v>01.02</v>
      </c>
      <c r="C8" s="266" t="str">
        <f>'Pressupost Arrencada VIDEOJOC'!C8</f>
        <v>Concepts/Storyboard</v>
      </c>
      <c r="D8" s="265">
        <f>'Pressupost Arrencada VIDEOJOC'!D8</f>
        <v>0</v>
      </c>
      <c r="E8" s="205">
        <f>'Pressupost Arrencada VIDEOJOC'!N8</f>
        <v>0</v>
      </c>
      <c r="F8" s="264"/>
      <c r="G8" s="205">
        <f>F8-E8</f>
        <v>0</v>
      </c>
      <c r="DL8" s="37" t="e">
        <f>(IF(#REF!=0,1,#REF!)*IF(#REF!=0,1,#REF!)*#REF! )+#REF!*IF(#REF!=0,1,#REF!)*IF(#REF!=0,1,#REF!)</f>
        <v>#REF!</v>
      </c>
    </row>
    <row r="9" spans="1:116" x14ac:dyDescent="0.25">
      <c r="A9" s="18"/>
      <c r="B9" s="139" t="str">
        <f>'Pressupost Arrencada VIDEOJOC'!B9</f>
        <v>01.03</v>
      </c>
      <c r="C9" s="139" t="str">
        <f>'Pressupost Arrencada VIDEOJOC'!C9</f>
        <v>Game Design Document</v>
      </c>
      <c r="D9" s="145">
        <f>'Pressupost Arrencada VIDEOJOC'!D9</f>
        <v>0</v>
      </c>
      <c r="E9" s="205">
        <f>'Pressupost Arrencada VIDEOJOC'!N9</f>
        <v>0</v>
      </c>
      <c r="F9" s="206"/>
      <c r="G9" s="205">
        <f t="shared" ref="G9:G16" si="0">F9-E9</f>
        <v>0</v>
      </c>
      <c r="DL9" s="37" t="e">
        <f>(IF(#REF!=0,1,#REF!)*IF(#REF!=0,1,#REF!)*#REF! )+#REF!*IF(#REF!=0,1,#REF!)*IF(#REF!=0,1,#REF!)</f>
        <v>#REF!</v>
      </c>
    </row>
    <row r="10" spans="1:116" x14ac:dyDescent="0.25">
      <c r="A10" s="18"/>
      <c r="B10" s="148" t="str">
        <f>'Pressupost Arrencada VIDEOJOC'!B10</f>
        <v>01.04</v>
      </c>
      <c r="C10" s="148" t="str">
        <f>'Pressupost Arrencada VIDEOJOC'!C10</f>
        <v>Guió Literari</v>
      </c>
      <c r="D10" s="154">
        <f>'Pressupost Arrencada VIDEOJOC'!D10</f>
        <v>0</v>
      </c>
      <c r="E10" s="205">
        <f>'Pressupost Arrencada VIDEOJOC'!N10</f>
        <v>0</v>
      </c>
      <c r="F10" s="264"/>
      <c r="G10" s="205">
        <f t="shared" si="0"/>
        <v>0</v>
      </c>
      <c r="DL10" s="37" t="e">
        <f>(IF(#REF!=0,1,#REF!)*IF(#REF!=0,1,#REF!)*#REF! )+#REF!*IF(#REF!=0,1,#REF!)*IF(#REF!=0,1,#REF!)</f>
        <v>#REF!</v>
      </c>
    </row>
    <row r="11" spans="1:116" x14ac:dyDescent="0.25">
      <c r="A11" s="18"/>
      <c r="B11" s="139" t="str">
        <f>'Pressupost Arrencada VIDEOJOC'!B11</f>
        <v>01.05</v>
      </c>
      <c r="C11" s="139" t="str">
        <f>'Pressupost Arrencada VIDEOJOC'!C11</f>
        <v>Diàlegs</v>
      </c>
      <c r="D11" s="145">
        <f>'Pressupost Arrencada VIDEOJOC'!D11</f>
        <v>0</v>
      </c>
      <c r="E11" s="205">
        <f>'Pressupost Arrencada VIDEOJOC'!N11</f>
        <v>0</v>
      </c>
      <c r="F11" s="206"/>
      <c r="G11" s="205">
        <f t="shared" si="0"/>
        <v>0</v>
      </c>
      <c r="DL11" s="37" t="e">
        <f>(IF(#REF!=0,1,#REF!)*IF(#REF!=0,1,#REF!)*#REF! )+#REF!*IF(#REF!=0,1,#REF!)*IF(#REF!=0,1,#REF!)</f>
        <v>#REF!</v>
      </c>
    </row>
    <row r="12" spans="1:116" x14ac:dyDescent="0.25">
      <c r="A12" s="18"/>
      <c r="B12" s="148" t="str">
        <f>'Pressupost Arrencada VIDEOJOC'!B12</f>
        <v>01.06</v>
      </c>
      <c r="C12" s="148" t="str">
        <f>'Pressupost Arrencada VIDEOJOC'!C12</f>
        <v>Traduccions</v>
      </c>
      <c r="D12" s="154">
        <f>'Pressupost Arrencada VIDEOJOC'!D12</f>
        <v>0</v>
      </c>
      <c r="E12" s="205">
        <f>'Pressupost Arrencada VIDEOJOC'!N12</f>
        <v>0</v>
      </c>
      <c r="F12" s="264"/>
      <c r="G12" s="205">
        <f t="shared" si="0"/>
        <v>0</v>
      </c>
      <c r="DL12" s="37" t="e">
        <f>(IF(#REF!=0,1,#REF!)*IF(#REF!=0,1,#REF!)*#REF! )+#REF!*IF(#REF!=0,1,#REF!)*IF(#REF!=0,1,#REF!)</f>
        <v>#REF!</v>
      </c>
    </row>
    <row r="13" spans="1:116" x14ac:dyDescent="0.25">
      <c r="A13" s="18"/>
      <c r="B13" s="139" t="str">
        <f>'Pressupost Arrencada VIDEOJOC'!B13</f>
        <v>01.07</v>
      </c>
      <c r="C13" s="139" t="str">
        <f>'Pressupost Arrencada VIDEOJOC'!C13</f>
        <v>Level Design</v>
      </c>
      <c r="D13" s="145">
        <f>'Pressupost Arrencada VIDEOJOC'!D13</f>
        <v>0</v>
      </c>
      <c r="E13" s="205">
        <f>'Pressupost Arrencada VIDEOJOC'!N13</f>
        <v>0</v>
      </c>
      <c r="F13" s="206"/>
      <c r="G13" s="205">
        <f t="shared" si="0"/>
        <v>0</v>
      </c>
      <c r="DL13" s="37" t="e">
        <f>(IF(#REF!=0,1,#REF!)*IF(#REF!=0,1,#REF!)*#REF! )+#REF!*IF(#REF!=0,1,#REF!)*IF(#REF!=0,1,#REF!)</f>
        <v>#REF!</v>
      </c>
    </row>
    <row r="14" spans="1:116" x14ac:dyDescent="0.25">
      <c r="A14" s="18"/>
      <c r="B14" s="148" t="str">
        <f>'Pressupost Arrencada VIDEOJOC'!B14</f>
        <v>01.08</v>
      </c>
      <c r="C14" s="137">
        <f>'Pressupost Arrencada VIDEOJOC'!C14</f>
        <v>0</v>
      </c>
      <c r="D14" s="154">
        <f>'Pressupost Arrencada VIDEOJOC'!D14</f>
        <v>0</v>
      </c>
      <c r="E14" s="205">
        <f>'Pressupost Arrencada VIDEOJOC'!N14</f>
        <v>0</v>
      </c>
      <c r="F14" s="264"/>
      <c r="G14" s="205">
        <f t="shared" si="0"/>
        <v>0</v>
      </c>
      <c r="DL14" s="37" t="e">
        <f>(IF(#REF!=0,1,#REF!)*IF(#REF!=0,1,#REF!)*#REF! )+#REF!*IF(#REF!=0,1,#REF!)*IF(#REF!=0,1,#REF!)</f>
        <v>#REF!</v>
      </c>
    </row>
    <row r="15" spans="1:116" x14ac:dyDescent="0.25">
      <c r="A15" s="18"/>
      <c r="B15" s="139" t="str">
        <f>'Pressupost Arrencada VIDEOJOC'!B15</f>
        <v>01.09</v>
      </c>
      <c r="C15" s="137">
        <f>'Pressupost Arrencada VIDEOJOC'!C15</f>
        <v>0</v>
      </c>
      <c r="D15" s="145">
        <f>'Pressupost Arrencada VIDEOJOC'!D15</f>
        <v>0</v>
      </c>
      <c r="E15" s="205">
        <f>'Pressupost Arrencada VIDEOJOC'!N15</f>
        <v>0</v>
      </c>
      <c r="F15" s="206"/>
      <c r="G15" s="205">
        <f t="shared" si="0"/>
        <v>0</v>
      </c>
      <c r="DL15" s="37" t="e">
        <f>(IF(#REF!=0,1,#REF!)*IF(#REF!=0,1,#REF!)*#REF! )+#REF!*IF(#REF!=0,1,#REF!)*IF(#REF!=0,1,#REF!)</f>
        <v>#REF!</v>
      </c>
    </row>
    <row r="16" spans="1:116" x14ac:dyDescent="0.25">
      <c r="A16" s="18"/>
      <c r="B16" s="148" t="str">
        <f>'Pressupost Arrencada VIDEOJOC'!B16</f>
        <v>01.10</v>
      </c>
      <c r="C16" s="137">
        <f>'Pressupost Arrencada VIDEOJOC'!C16</f>
        <v>0</v>
      </c>
      <c r="D16" s="154">
        <f>'Pressupost Arrencada VIDEOJOC'!D16</f>
        <v>0</v>
      </c>
      <c r="E16" s="205">
        <f>'Pressupost Arrencada VIDEOJOC'!N16</f>
        <v>0</v>
      </c>
      <c r="F16" s="264"/>
      <c r="G16" s="205">
        <f t="shared" si="0"/>
        <v>0</v>
      </c>
      <c r="DL16" s="37" t="e">
        <f>(IF(#REF!=0,1,#REF!)*IF(#REF!=0,1,#REF!)*#REF! )+#REF!*IF(#REF!=0,1,#REF!)*IF(#REF!=0,1,#REF!)</f>
        <v>#REF!</v>
      </c>
    </row>
    <row r="17" spans="1:116" ht="15.75" thickBot="1" x14ac:dyDescent="0.3">
      <c r="A17" s="18"/>
      <c r="B17" s="35">
        <f>'Pressupost Arrencada VIDEOJOC'!B17</f>
        <v>0</v>
      </c>
      <c r="C17" s="128">
        <f>'Pressupost Arrencada VIDEOJOC'!C17</f>
        <v>0</v>
      </c>
      <c r="D17" s="129">
        <f>'Pressupost Arrencada VIDEOJOC'!D17</f>
        <v>0</v>
      </c>
      <c r="E17" s="130">
        <f>'Pressupost Arrencada VIDEOJOC'!N17</f>
        <v>0</v>
      </c>
      <c r="F17" s="131">
        <f>SUM(F7:F16)</f>
        <v>0</v>
      </c>
      <c r="G17" s="131">
        <f>SUM(G7:G16)</f>
        <v>0</v>
      </c>
      <c r="DL17" s="37" t="e">
        <f>(IF(#REF!=0,1,#REF!)*IF(#REF!=0,1,#REF!)*#REF! )+#REF!*IF(#REF!=0,1,#REF!)*IF(#REF!=0,1,#REF!)</f>
        <v>#REF!</v>
      </c>
    </row>
    <row r="18" spans="1:116" ht="15.75" thickBot="1" x14ac:dyDescent="0.3">
      <c r="A18" s="18"/>
      <c r="B18" s="30"/>
      <c r="C18" s="66" t="str">
        <f>"TOTAL" &amp; " " &amp;C5</f>
        <v>TOTAL CAPÍTOL 01.- Pre-project i Game Design (GDD)</v>
      </c>
      <c r="D18" s="67"/>
      <c r="E18" s="60">
        <f>'Pressupost Arrencada VIDEOJOC'!N18</f>
        <v>0</v>
      </c>
      <c r="F18" s="263">
        <f>F17</f>
        <v>0</v>
      </c>
      <c r="G18" s="41">
        <f>G17</f>
        <v>0</v>
      </c>
      <c r="DL18" s="38" t="e">
        <f>SUM(DL8:DL17)</f>
        <v>#REF!</v>
      </c>
    </row>
    <row r="19" spans="1:116" x14ac:dyDescent="0.25">
      <c r="B19" s="40">
        <f>'Pressupost Arrencada VIDEOJOC'!B19</f>
        <v>0</v>
      </c>
      <c r="C19" s="18"/>
      <c r="D19" s="34"/>
      <c r="E19" s="18"/>
      <c r="F19" s="18"/>
      <c r="G19" s="18"/>
      <c r="DL19" s="18"/>
    </row>
    <row r="20" spans="1:116" ht="18.75" x14ac:dyDescent="0.3">
      <c r="A20" s="19"/>
      <c r="B20" s="30">
        <f>'Pressupost Arrencada VIDEOJOC'!B20</f>
        <v>0</v>
      </c>
      <c r="C20" s="43" t="str">
        <f>'Pressupost Arrencada VIDEOJOC'!C20</f>
        <v>CAPÍTOL 02.- Art</v>
      </c>
      <c r="D20" s="18"/>
      <c r="E20" s="18"/>
      <c r="F20" s="18"/>
      <c r="G20" s="18"/>
      <c r="DL20" s="18"/>
    </row>
    <row r="21" spans="1:116" x14ac:dyDescent="0.25">
      <c r="A21" s="18"/>
      <c r="B21" s="40" t="str">
        <f>'Pressupost Arrencada VIDEOJOC'!B21</f>
        <v>Núm. Compte</v>
      </c>
      <c r="C21" s="18">
        <f>'Pressupost Arrencada VIDEOJOC'!C21</f>
        <v>0</v>
      </c>
      <c r="D21" s="18">
        <f>'Pressupost Arrencada VIDEOJOC'!D21</f>
        <v>0</v>
      </c>
      <c r="E21" s="18">
        <f>'Pressupost Arrencada VIDEOJOC'!N21</f>
        <v>0</v>
      </c>
      <c r="F21" s="18"/>
      <c r="G21" s="18">
        <f>F21-E21</f>
        <v>0</v>
      </c>
      <c r="DL21" s="18" t="e">
        <f>(IF(#REF!=0,1,#REF!)*IF(#REF!=0,1,#REF!)*#REF! )+#REF!*IF(#REF!=0,1,#REF!)*IF(#REF!=0,1,#REF!)</f>
        <v>#REF!</v>
      </c>
    </row>
    <row r="22" spans="1:116" x14ac:dyDescent="0.25">
      <c r="A22" s="33"/>
      <c r="B22" s="139" t="str">
        <f>'Pressupost Arrencada VIDEOJOC'!B22</f>
        <v>02.01</v>
      </c>
      <c r="C22" s="139" t="str">
        <f>'Pressupost Arrencada VIDEOJOC'!C22</f>
        <v>Brandbook (Biblia artística i logotip)</v>
      </c>
      <c r="D22" s="145">
        <f>'Pressupost Arrencada VIDEOJOC'!D22</f>
        <v>0</v>
      </c>
      <c r="E22" s="202">
        <f>'Pressupost Arrencada VIDEOJOC'!N22</f>
        <v>0</v>
      </c>
      <c r="F22" s="208"/>
      <c r="G22" s="205">
        <f t="shared" ref="G22" si="1">F22-E22</f>
        <v>0</v>
      </c>
      <c r="DL22" s="37" t="e">
        <f>(IF(#REF!=0,1,#REF!)*IF(#REF!=0,1,#REF!)*#REF! )+#REF!*IF(#REF!=0,1,#REF!)*IF(#REF!=0,1,#REF!)</f>
        <v>#REF!</v>
      </c>
    </row>
    <row r="23" spans="1:116" x14ac:dyDescent="0.25">
      <c r="B23" s="267" t="str">
        <f>'Pressupost Arrencada VIDEOJOC'!B23</f>
        <v>02.02</v>
      </c>
      <c r="C23" s="266" t="str">
        <f>'Pressupost Arrencada VIDEOJOC'!C23</f>
        <v>Entorn General (Overview)</v>
      </c>
      <c r="D23" s="265">
        <f>'Pressupost Arrencada VIDEOJOC'!D23</f>
        <v>0</v>
      </c>
      <c r="E23" s="205">
        <f>'Pressupost Arrencada VIDEOJOC'!N23</f>
        <v>0</v>
      </c>
      <c r="F23" s="264"/>
      <c r="G23" s="205">
        <f t="shared" ref="G23:G33" si="2">F23-E23</f>
        <v>0</v>
      </c>
      <c r="DL23" s="37" t="e">
        <f>(IF(#REF!=0,1,#REF!)*IF(#REF!=0,1,#REF!)*#REF! )+#REF!*IF(#REF!=0,1,#REF!)*IF(#REF!=0,1,#REF!)</f>
        <v>#REF!</v>
      </c>
    </row>
    <row r="24" spans="1:116" x14ac:dyDescent="0.25">
      <c r="A24" s="33"/>
      <c r="B24" s="139" t="str">
        <f>'Pressupost Arrencada VIDEOJOC'!B24</f>
        <v>02.03</v>
      </c>
      <c r="C24" s="139" t="str">
        <f>'Pressupost Arrencada VIDEOJOC'!C24</f>
        <v>Escenaris</v>
      </c>
      <c r="D24" s="145">
        <f>'Pressupost Arrencada VIDEOJOC'!D24</f>
        <v>0</v>
      </c>
      <c r="E24" s="202">
        <f>'Pressupost Arrencada VIDEOJOC'!N24</f>
        <v>0</v>
      </c>
      <c r="F24" s="208"/>
      <c r="G24" s="205">
        <f t="shared" si="2"/>
        <v>0</v>
      </c>
      <c r="DL24" s="37" t="e">
        <f>(IF(#REF!=0,1,#REF!)*IF(#REF!=0,1,#REF!)*#REF! )+#REF!*IF(#REF!=0,1,#REF!)*IF(#REF!=0,1,#REF!)</f>
        <v>#REF!</v>
      </c>
    </row>
    <row r="25" spans="1:116" x14ac:dyDescent="0.25">
      <c r="B25" s="267" t="str">
        <f>'Pressupost Arrencada VIDEOJOC'!B25</f>
        <v>02.04</v>
      </c>
      <c r="C25" s="266" t="str">
        <f>'Pressupost Arrencada VIDEOJOC'!C25</f>
        <v>Objectes, vehicles, ítems</v>
      </c>
      <c r="D25" s="265">
        <f>'Pressupost Arrencada VIDEOJOC'!D25</f>
        <v>0</v>
      </c>
      <c r="E25" s="205">
        <f>'Pressupost Arrencada VIDEOJOC'!N25</f>
        <v>0</v>
      </c>
      <c r="F25" s="264"/>
      <c r="G25" s="205">
        <f t="shared" si="2"/>
        <v>0</v>
      </c>
      <c r="DL25" s="37" t="e">
        <f>(IF(#REF!=0,1,#REF!)*IF(#REF!=0,1,#REF!)*#REF! )+#REF!*IF(#REF!=0,1,#REF!)*IF(#REF!=0,1,#REF!)</f>
        <v>#REF!</v>
      </c>
    </row>
    <row r="26" spans="1:116" x14ac:dyDescent="0.25">
      <c r="A26" s="33"/>
      <c r="B26" s="139" t="str">
        <f>'Pressupost Arrencada VIDEOJOC'!B26</f>
        <v>02.05</v>
      </c>
      <c r="C26" s="139" t="str">
        <f>'Pressupost Arrencada VIDEOJOC'!C26</f>
        <v>Personatges</v>
      </c>
      <c r="D26" s="145">
        <f>'Pressupost Arrencada VIDEOJOC'!D26</f>
        <v>0</v>
      </c>
      <c r="E26" s="202">
        <f>'Pressupost Arrencada VIDEOJOC'!N26</f>
        <v>0</v>
      </c>
      <c r="F26" s="208"/>
      <c r="G26" s="205">
        <f t="shared" si="2"/>
        <v>0</v>
      </c>
      <c r="DL26" s="37" t="e">
        <f>(IF(#REF!=0,1,#REF!)*IF(#REF!=0,1,#REF!)*#REF! )+#REF!*IF(#REF!=0,1,#REF!)*IF(#REF!=0,1,#REF!)</f>
        <v>#REF!</v>
      </c>
    </row>
    <row r="27" spans="1:116" x14ac:dyDescent="0.25">
      <c r="B27" s="267" t="str">
        <f>'Pressupost Arrencada VIDEOJOC'!B27</f>
        <v>02.06</v>
      </c>
      <c r="C27" s="266" t="str">
        <f>'Pressupost Arrencada VIDEOJOC'!C27</f>
        <v>Elements d'interfície</v>
      </c>
      <c r="D27" s="265">
        <f>'Pressupost Arrencada VIDEOJOC'!D27</f>
        <v>0</v>
      </c>
      <c r="E27" s="205">
        <f>'Pressupost Arrencada VIDEOJOC'!N27</f>
        <v>0</v>
      </c>
      <c r="F27" s="264"/>
      <c r="G27" s="205">
        <f t="shared" si="2"/>
        <v>0</v>
      </c>
      <c r="DL27" s="37"/>
    </row>
    <row r="28" spans="1:116" x14ac:dyDescent="0.25">
      <c r="A28" s="33"/>
      <c r="B28" s="139" t="str">
        <f>'Pressupost Arrencada VIDEOJOC'!B28</f>
        <v>02.07</v>
      </c>
      <c r="C28" s="139" t="str">
        <f>'Pressupost Arrencada VIDEOJOC'!C28</f>
        <v>Pantalles de transició</v>
      </c>
      <c r="D28" s="145">
        <f>'Pressupost Arrencada VIDEOJOC'!D28</f>
        <v>0</v>
      </c>
      <c r="E28" s="202">
        <f>'Pressupost Arrencada VIDEOJOC'!N28</f>
        <v>0</v>
      </c>
      <c r="F28" s="208"/>
      <c r="G28" s="205">
        <f t="shared" si="2"/>
        <v>0</v>
      </c>
      <c r="DL28" s="37"/>
    </row>
    <row r="29" spans="1:116" x14ac:dyDescent="0.25">
      <c r="B29" s="267" t="str">
        <f>'Pressupost Arrencada VIDEOJOC'!B29</f>
        <v>02.08</v>
      </c>
      <c r="C29" s="266" t="str">
        <f>'Pressupost Arrencada VIDEOJOC'!C29</f>
        <v>Animacions</v>
      </c>
      <c r="D29" s="265">
        <f>'Pressupost Arrencada VIDEOJOC'!D29</f>
        <v>0</v>
      </c>
      <c r="E29" s="205">
        <f>'Pressupost Arrencada VIDEOJOC'!N29</f>
        <v>0</v>
      </c>
      <c r="F29" s="264"/>
      <c r="G29" s="205">
        <f t="shared" si="2"/>
        <v>0</v>
      </c>
      <c r="DL29" s="37"/>
    </row>
    <row r="30" spans="1:116" x14ac:dyDescent="0.25">
      <c r="A30" s="33"/>
      <c r="B30" s="139" t="str">
        <f>'Pressupost Arrencada VIDEOJOC'!B30</f>
        <v>02.09</v>
      </c>
      <c r="C30" s="139" t="str">
        <f>'Pressupost Arrencada VIDEOJOC'!C30</f>
        <v>Adaptació a videoconsoles i formats (De 1 a X)</v>
      </c>
      <c r="D30" s="145">
        <f>'Pressupost Arrencada VIDEOJOC'!D30</f>
        <v>0</v>
      </c>
      <c r="E30" s="202">
        <f>'Pressupost Arrencada VIDEOJOC'!N30</f>
        <v>0</v>
      </c>
      <c r="F30" s="208"/>
      <c r="G30" s="205">
        <f t="shared" si="2"/>
        <v>0</v>
      </c>
      <c r="DL30" s="37"/>
    </row>
    <row r="31" spans="1:116" x14ac:dyDescent="0.25">
      <c r="A31" s="18"/>
      <c r="B31" s="139" t="str">
        <f>'Pressupost Arrencada VIDEOJOC'!B31</f>
        <v>02.10</v>
      </c>
      <c r="C31" s="137">
        <f>'Pressupost Arrencada VIDEOJOC'!C31</f>
        <v>0</v>
      </c>
      <c r="D31" s="145">
        <f>'Pressupost Arrencada VIDEOJOC'!D31</f>
        <v>0</v>
      </c>
      <c r="E31" s="205">
        <f>'Pressupost Arrencada VIDEOJOC'!N31</f>
        <v>0</v>
      </c>
      <c r="F31" s="206"/>
      <c r="G31" s="205">
        <f t="shared" si="2"/>
        <v>0</v>
      </c>
      <c r="DL31" s="37"/>
    </row>
    <row r="32" spans="1:116" x14ac:dyDescent="0.25">
      <c r="A32" s="18"/>
      <c r="B32" s="148" t="str">
        <f>'Pressupost Arrencada VIDEOJOC'!B32</f>
        <v>02.11</v>
      </c>
      <c r="C32" s="137">
        <f>'Pressupost Arrencada VIDEOJOC'!C32</f>
        <v>0</v>
      </c>
      <c r="D32" s="154">
        <f>'Pressupost Arrencada VIDEOJOC'!D32</f>
        <v>0</v>
      </c>
      <c r="E32" s="205">
        <f>'Pressupost Arrencada VIDEOJOC'!N32</f>
        <v>0</v>
      </c>
      <c r="F32" s="207"/>
      <c r="G32" s="205">
        <f t="shared" si="2"/>
        <v>0</v>
      </c>
      <c r="DL32" s="37"/>
    </row>
    <row r="33" spans="1:116" x14ac:dyDescent="0.25">
      <c r="A33" s="18"/>
      <c r="B33" s="139" t="str">
        <f>'Pressupost Arrencada VIDEOJOC'!B33</f>
        <v>02.12</v>
      </c>
      <c r="C33" s="137">
        <f>'Pressupost Arrencada VIDEOJOC'!C33</f>
        <v>0</v>
      </c>
      <c r="D33" s="145">
        <f>'Pressupost Arrencada VIDEOJOC'!D33</f>
        <v>0</v>
      </c>
      <c r="E33" s="205">
        <f>'Pressupost Arrencada VIDEOJOC'!N33</f>
        <v>0</v>
      </c>
      <c r="F33" s="206"/>
      <c r="G33" s="205">
        <f t="shared" si="2"/>
        <v>0</v>
      </c>
      <c r="DL33" s="37"/>
    </row>
    <row r="34" spans="1:116" ht="15.75" thickBot="1" x14ac:dyDescent="0.3">
      <c r="A34" s="18"/>
      <c r="B34" s="35"/>
      <c r="C34" s="128">
        <f>'Pressupost Arrencada VIDEOJOC'!C34</f>
        <v>0</v>
      </c>
      <c r="D34" s="129">
        <f>'Pressupost Arrencada VIDEOJOC'!D34</f>
        <v>0</v>
      </c>
      <c r="E34" s="131">
        <f>'Pressupost Arrencada VIDEOJOC'!N34</f>
        <v>0</v>
      </c>
      <c r="F34" s="131">
        <f>SUM(F22:F33)</f>
        <v>0</v>
      </c>
      <c r="G34" s="131">
        <f>SUM(G21:G33)</f>
        <v>0</v>
      </c>
      <c r="DL34" s="38" t="e">
        <f>SUM(DL21:DL26)</f>
        <v>#REF!</v>
      </c>
    </row>
    <row r="35" spans="1:116" ht="15" customHeight="1" x14ac:dyDescent="0.25">
      <c r="A35" s="18"/>
      <c r="B35" s="30"/>
      <c r="C35" s="66" t="str">
        <f>"TOTAL" &amp; " " &amp;C20</f>
        <v>TOTAL CAPÍTOL 02.- Art</v>
      </c>
      <c r="D35" s="67"/>
      <c r="E35" s="204">
        <f>'Pressupost Arrencada VIDEOJOC'!N35</f>
        <v>0</v>
      </c>
      <c r="F35" s="204">
        <f>F34</f>
        <v>0</v>
      </c>
      <c r="G35" s="204">
        <f>G34</f>
        <v>0</v>
      </c>
      <c r="DL35" s="42" t="e">
        <f>(DL18 + DL34)</f>
        <v>#REF!</v>
      </c>
    </row>
    <row r="36" spans="1:116" x14ac:dyDescent="0.25">
      <c r="A36" s="18"/>
      <c r="B36" s="19"/>
      <c r="C36" s="19"/>
      <c r="D36" s="40"/>
      <c r="E36" s="18"/>
      <c r="F36" s="18"/>
      <c r="G36" s="18"/>
      <c r="DL36" s="18"/>
    </row>
    <row r="37" spans="1:116" ht="18.75" x14ac:dyDescent="0.3">
      <c r="A37" s="19"/>
      <c r="B37" s="30">
        <f>'Pressupost Arrencada VIDEOJOC'!B37</f>
        <v>0</v>
      </c>
      <c r="C37" s="43" t="str">
        <f>'Pressupost Arrencada VIDEOJOC'!C37</f>
        <v>CAPÍTOL 03.- Desenvolupament</v>
      </c>
      <c r="D37" s="18"/>
      <c r="E37" s="18"/>
      <c r="F37" s="18"/>
      <c r="G37" s="18"/>
      <c r="DL37" s="18"/>
    </row>
    <row r="38" spans="1:116" x14ac:dyDescent="0.25">
      <c r="A38" s="18"/>
      <c r="B38" s="40" t="str">
        <f>'Pressupost Arrencada VIDEOJOC'!B38</f>
        <v>Núm. Compte</v>
      </c>
      <c r="C38" s="18">
        <f>'Pressupost Arrencada VIDEOJOC'!C38</f>
        <v>0</v>
      </c>
      <c r="D38" s="18"/>
      <c r="E38" s="18"/>
      <c r="F38" s="18"/>
      <c r="G38" s="18"/>
      <c r="DL38" s="18"/>
    </row>
    <row r="39" spans="1:116" x14ac:dyDescent="0.25">
      <c r="A39" s="33"/>
      <c r="B39" s="139" t="str">
        <f>'Pressupost Arrencada VIDEOJOC'!B39</f>
        <v>03.01</v>
      </c>
      <c r="C39" s="139" t="str">
        <f>'Pressupost Arrencada VIDEOJOC'!C39</f>
        <v>Gameplay bàsic</v>
      </c>
      <c r="D39" s="145">
        <f>'Pressupost Arrencada VIDEOJOC'!D39</f>
        <v>0</v>
      </c>
      <c r="E39" s="202">
        <f>'Pressupost Arrencada VIDEOJOC'!N39</f>
        <v>0</v>
      </c>
      <c r="F39" s="208"/>
      <c r="G39" s="205">
        <f t="shared" ref="G39" si="3">F39-E39</f>
        <v>0</v>
      </c>
      <c r="DL39" s="37"/>
    </row>
    <row r="40" spans="1:116" x14ac:dyDescent="0.25">
      <c r="B40" s="267" t="str">
        <f>'Pressupost Arrencada VIDEOJOC'!B40</f>
        <v>03.02</v>
      </c>
      <c r="C40" s="266" t="str">
        <f>'Pressupost Arrencada VIDEOJOC'!C40</f>
        <v>Integració de llibreries</v>
      </c>
      <c r="D40" s="265">
        <f>'Pressupost Arrencada VIDEOJOC'!D40</f>
        <v>0</v>
      </c>
      <c r="E40" s="205">
        <f>'Pressupost Arrencada VIDEOJOC'!N40</f>
        <v>0</v>
      </c>
      <c r="F40" s="264"/>
      <c r="G40" s="205">
        <f t="shared" ref="G40:G48" si="4">F40-E40</f>
        <v>0</v>
      </c>
      <c r="DL40" s="37"/>
    </row>
    <row r="41" spans="1:116" x14ac:dyDescent="0.25">
      <c r="A41" s="33"/>
      <c r="B41" s="139" t="str">
        <f>'Pressupost Arrencada VIDEOJOC'!B41</f>
        <v>03.03</v>
      </c>
      <c r="C41" s="139" t="str">
        <f>'Pressupost Arrencada VIDEOJOC'!C41</f>
        <v>Prototip/Vertical Slice</v>
      </c>
      <c r="D41" s="145">
        <f>'Pressupost Arrencada VIDEOJOC'!D41</f>
        <v>0</v>
      </c>
      <c r="E41" s="202">
        <f>'Pressupost Arrencada VIDEOJOC'!N41</f>
        <v>0</v>
      </c>
      <c r="F41" s="208"/>
      <c r="G41" s="205">
        <f t="shared" si="4"/>
        <v>0</v>
      </c>
      <c r="DL41" s="37"/>
    </row>
    <row r="42" spans="1:116" x14ac:dyDescent="0.25">
      <c r="B42" s="267" t="str">
        <f>'Pressupost Arrencada VIDEOJOC'!B42</f>
        <v>03.04</v>
      </c>
      <c r="C42" s="266" t="str">
        <f>'Pressupost Arrencada VIDEOJOC'!C42</f>
        <v>Implementació de nivells (De 1 a X)</v>
      </c>
      <c r="D42" s="265">
        <f>'Pressupost Arrencada VIDEOJOC'!D42</f>
        <v>0</v>
      </c>
      <c r="E42" s="205">
        <f>'Pressupost Arrencada VIDEOJOC'!N42</f>
        <v>0</v>
      </c>
      <c r="F42" s="264"/>
      <c r="G42" s="205">
        <f t="shared" si="4"/>
        <v>0</v>
      </c>
      <c r="DL42" s="37"/>
    </row>
    <row r="43" spans="1:116" x14ac:dyDescent="0.25">
      <c r="A43" s="33"/>
      <c r="B43" s="139" t="str">
        <f>'Pressupost Arrencada VIDEOJOC'!B43</f>
        <v>03.05</v>
      </c>
      <c r="C43" s="139" t="str">
        <f>'Pressupost Arrencada VIDEOJOC'!C43</f>
        <v>Gameplay Avançat</v>
      </c>
      <c r="D43" s="145">
        <f>'Pressupost Arrencada VIDEOJOC'!D43</f>
        <v>0</v>
      </c>
      <c r="E43" s="202">
        <f>'Pressupost Arrencada VIDEOJOC'!N43</f>
        <v>0</v>
      </c>
      <c r="F43" s="208"/>
      <c r="G43" s="205">
        <f t="shared" si="4"/>
        <v>0</v>
      </c>
      <c r="DL43" s="37"/>
    </row>
    <row r="44" spans="1:116" x14ac:dyDescent="0.25">
      <c r="B44" s="267" t="str">
        <f>'Pressupost Arrencada VIDEOJOC'!B44</f>
        <v>03.06</v>
      </c>
      <c r="C44" s="266" t="str">
        <f>'Pressupost Arrencada VIDEOJOC'!C44</f>
        <v>Correcció de bugs</v>
      </c>
      <c r="D44" s="265">
        <f>'Pressupost Arrencada VIDEOJOC'!D44</f>
        <v>0</v>
      </c>
      <c r="E44" s="205">
        <f>'Pressupost Arrencada VIDEOJOC'!N44</f>
        <v>0</v>
      </c>
      <c r="F44" s="264"/>
      <c r="G44" s="205">
        <f t="shared" si="4"/>
        <v>0</v>
      </c>
      <c r="DL44" s="37"/>
    </row>
    <row r="45" spans="1:116" x14ac:dyDescent="0.25">
      <c r="A45" s="33"/>
      <c r="B45" s="139" t="str">
        <f>'Pressupost Arrencada VIDEOJOC'!B45</f>
        <v>03.07</v>
      </c>
      <c r="C45" s="139" t="str">
        <f>'Pressupost Arrencada VIDEOJOC'!C45</f>
        <v>Adaptació a videocònsoles (De 1 a X)</v>
      </c>
      <c r="D45" s="145">
        <f>'Pressupost Arrencada VIDEOJOC'!D45</f>
        <v>0</v>
      </c>
      <c r="E45" s="202">
        <f>'Pressupost Arrencada VIDEOJOC'!N45</f>
        <v>0</v>
      </c>
      <c r="F45" s="208"/>
      <c r="G45" s="205">
        <f t="shared" si="4"/>
        <v>0</v>
      </c>
      <c r="DL45" s="37"/>
    </row>
    <row r="46" spans="1:116" x14ac:dyDescent="0.25">
      <c r="A46" s="18"/>
      <c r="B46" s="177" t="str">
        <f>'Pressupost Arrencada VIDEOJOC'!B46</f>
        <v>03.08</v>
      </c>
      <c r="C46" s="203">
        <f>'Pressupost Arrencada VIDEOJOC'!C46</f>
        <v>0</v>
      </c>
      <c r="D46" s="226">
        <f>'Pressupost Arrencada VIDEOJOC'!D46</f>
        <v>0</v>
      </c>
      <c r="E46" s="202">
        <f>'Pressupost Arrencada VIDEOJOC'!N46</f>
        <v>0</v>
      </c>
      <c r="F46" s="207"/>
      <c r="G46" s="205">
        <f t="shared" si="4"/>
        <v>0</v>
      </c>
      <c r="DL46" s="37"/>
    </row>
    <row r="47" spans="1:116" x14ac:dyDescent="0.25">
      <c r="A47" s="18"/>
      <c r="B47" s="139" t="str">
        <f>'Pressupost Arrencada VIDEOJOC'!B47</f>
        <v>03.09</v>
      </c>
      <c r="C47" s="203">
        <f>'Pressupost Arrencada VIDEOJOC'!C47</f>
        <v>0</v>
      </c>
      <c r="D47" s="145">
        <f>'Pressupost Arrencada VIDEOJOC'!D47</f>
        <v>0</v>
      </c>
      <c r="E47" s="202">
        <f>'Pressupost Arrencada VIDEOJOC'!N47</f>
        <v>0</v>
      </c>
      <c r="F47" s="206"/>
      <c r="G47" s="205">
        <f t="shared" si="4"/>
        <v>0</v>
      </c>
      <c r="DL47" s="37"/>
    </row>
    <row r="48" spans="1:116" x14ac:dyDescent="0.25">
      <c r="A48" s="18"/>
      <c r="B48" s="177" t="str">
        <f>'Pressupost Arrencada VIDEOJOC'!B48</f>
        <v>03.10</v>
      </c>
      <c r="C48" s="203">
        <f>'Pressupost Arrencada VIDEOJOC'!C48</f>
        <v>0</v>
      </c>
      <c r="D48" s="226">
        <f>'Pressupost Arrencada VIDEOJOC'!D48</f>
        <v>0</v>
      </c>
      <c r="E48" s="202">
        <f>'Pressupost Arrencada VIDEOJOC'!N48</f>
        <v>0</v>
      </c>
      <c r="F48" s="207"/>
      <c r="G48" s="205">
        <f t="shared" si="4"/>
        <v>0</v>
      </c>
      <c r="DL48" s="37"/>
    </row>
    <row r="49" spans="1:133" ht="15.75" thickBot="1" x14ac:dyDescent="0.3">
      <c r="A49" s="18"/>
      <c r="B49" s="35"/>
      <c r="C49" s="128">
        <f>'Pressupost Arrencada VIDEOJOC'!C49</f>
        <v>0</v>
      </c>
      <c r="D49" s="129">
        <f>'Pressupost Arrencada VIDEOJOC'!D49</f>
        <v>0</v>
      </c>
      <c r="E49" s="131">
        <f>'Pressupost Arrencada VIDEOJOC'!N49</f>
        <v>0</v>
      </c>
      <c r="F49" s="131">
        <f>SUM(F39:F48)</f>
        <v>0</v>
      </c>
      <c r="G49" s="131">
        <f>SUM(G39:G48)</f>
        <v>0</v>
      </c>
      <c r="DL49" s="38"/>
    </row>
    <row r="50" spans="1:133" ht="15" customHeight="1" x14ac:dyDescent="0.25">
      <c r="A50" s="18"/>
      <c r="B50" s="30"/>
      <c r="C50" s="66" t="str">
        <f>"TOTAL" &amp; " " &amp;C37</f>
        <v>TOTAL CAPÍTOL 03.- Desenvolupament</v>
      </c>
      <c r="D50" s="67"/>
      <c r="E50" s="204">
        <f>'Pressupost Arrencada VIDEOJOC'!N50</f>
        <v>0</v>
      </c>
      <c r="F50" s="204">
        <f>F49</f>
        <v>0</v>
      </c>
      <c r="G50" s="204">
        <f>G49</f>
        <v>0</v>
      </c>
      <c r="DL50" s="42">
        <f>(DL33 + DL49)</f>
        <v>0</v>
      </c>
    </row>
    <row r="51" spans="1:133" x14ac:dyDescent="0.25">
      <c r="A51" s="18"/>
      <c r="B51" s="40">
        <f>'Pressupost Arrencada VIDEOJOC'!B51</f>
        <v>0</v>
      </c>
      <c r="C51" s="36">
        <f>'Pressupost Arrencada VIDEOJOC'!C51</f>
        <v>0</v>
      </c>
      <c r="D51" s="36"/>
      <c r="E51" s="36"/>
      <c r="F51" s="36"/>
      <c r="G51" s="18"/>
      <c r="DL51" s="36"/>
    </row>
    <row r="52" spans="1:133" ht="18.75" x14ac:dyDescent="0.3">
      <c r="A52" s="19"/>
      <c r="B52" s="30">
        <f>'Pressupost Arrencada VIDEOJOC'!B52</f>
        <v>0</v>
      </c>
      <c r="C52" s="43" t="str">
        <f>'Pressupost Arrencada VIDEOJOC'!C52</f>
        <v>CAPÍTOL 04.-Video, Àudio i Doblatge</v>
      </c>
      <c r="D52" s="18"/>
      <c r="E52" s="18"/>
      <c r="F52" s="18"/>
      <c r="G52" s="18"/>
      <c r="DL52" s="18"/>
    </row>
    <row r="53" spans="1:133" x14ac:dyDescent="0.25">
      <c r="A53" s="18"/>
      <c r="B53" s="40" t="str">
        <f>'Pressupost Arrencada VIDEOJOC'!B53</f>
        <v>Núm. Compte</v>
      </c>
      <c r="C53" s="18">
        <f>'Pressupost Arrencada VIDEOJOC'!C53</f>
        <v>0</v>
      </c>
      <c r="D53" s="18"/>
      <c r="E53" s="18"/>
      <c r="F53" s="18"/>
      <c r="G53" s="18"/>
      <c r="DL53" s="18"/>
    </row>
    <row r="54" spans="1:133" x14ac:dyDescent="0.25">
      <c r="A54" s="18"/>
      <c r="B54" s="39" t="str">
        <f>'Pressupost Arrencada VIDEOJOC'!B54</f>
        <v>04.01.</v>
      </c>
      <c r="C54" s="33" t="str">
        <f>'Pressupost Arrencada VIDEOJOC'!C54</f>
        <v>Video</v>
      </c>
      <c r="D54" s="40">
        <f>'Pressupost Arrencada VIDEOJOC'!D54</f>
        <v>0</v>
      </c>
      <c r="E54" s="61">
        <f>'Pressupost Arrencada VIDEOJOC'!N54</f>
        <v>0</v>
      </c>
      <c r="F54" s="64"/>
      <c r="G54" s="49">
        <f t="shared" ref="G54:G55" si="5">F54-E54</f>
        <v>0</v>
      </c>
      <c r="H54" s="49"/>
      <c r="I54" s="64"/>
      <c r="J54" s="49"/>
      <c r="K54" s="64"/>
      <c r="L54" s="49"/>
      <c r="M54" s="49"/>
      <c r="N54" s="49"/>
      <c r="O54" s="40"/>
      <c r="P54" s="40"/>
      <c r="Q54" s="40"/>
      <c r="R54" s="40"/>
      <c r="S54" s="40"/>
      <c r="T54" s="18"/>
      <c r="U54" s="18"/>
      <c r="EC54" s="49"/>
    </row>
    <row r="55" spans="1:133" x14ac:dyDescent="0.25">
      <c r="A55" s="33"/>
      <c r="B55" s="139" t="str">
        <f>'Pressupost Arrencada VIDEOJOC'!B55</f>
        <v>04.01.01.</v>
      </c>
      <c r="C55" s="139" t="str">
        <f>'Pressupost Arrencada VIDEOJOC'!C55</f>
        <v>Animacions</v>
      </c>
      <c r="D55" s="145">
        <f>'Pressupost Arrencada VIDEOJOC'!D55</f>
        <v>0</v>
      </c>
      <c r="E55" s="202">
        <f>'Pressupost Arrencada VIDEOJOC'!N55</f>
        <v>0</v>
      </c>
      <c r="F55" s="208"/>
      <c r="G55" s="205">
        <f t="shared" si="5"/>
        <v>0</v>
      </c>
      <c r="DL55" s="37"/>
    </row>
    <row r="56" spans="1:133" x14ac:dyDescent="0.25">
      <c r="B56" s="267" t="str">
        <f>'Pressupost Arrencada VIDEOJOC'!B56</f>
        <v>04.01.02.</v>
      </c>
      <c r="C56" s="266" t="str">
        <f>'Pressupost Arrencada VIDEOJOC'!C56</f>
        <v>Escenes cinemàtiques</v>
      </c>
      <c r="D56" s="265">
        <f>'Pressupost Arrencada VIDEOJOC'!D56</f>
        <v>0</v>
      </c>
      <c r="E56" s="205">
        <f>'Pressupost Arrencada VIDEOJOC'!N56</f>
        <v>0</v>
      </c>
      <c r="F56" s="264"/>
      <c r="G56" s="205">
        <f t="shared" ref="G56:G59" si="6">F56-E56</f>
        <v>0</v>
      </c>
      <c r="DL56" s="37"/>
    </row>
    <row r="57" spans="1:133" x14ac:dyDescent="0.25">
      <c r="A57" s="18"/>
      <c r="B57" s="127" t="str">
        <f>'Pressupost Arrencada VIDEOJOC'!B57</f>
        <v>04.01.03.</v>
      </c>
      <c r="C57" s="269">
        <f>'Pressupost Arrencada VIDEOJOC'!C57</f>
        <v>0</v>
      </c>
      <c r="D57" s="268">
        <f>'Pressupost Arrencada VIDEOJOC'!D57</f>
        <v>0</v>
      </c>
      <c r="E57" s="268">
        <f>'Pressupost Arrencada VIDEOJOC'!N57</f>
        <v>0</v>
      </c>
      <c r="F57" s="270"/>
      <c r="G57" s="268">
        <f t="shared" si="6"/>
        <v>0</v>
      </c>
      <c r="DL57" s="18"/>
    </row>
    <row r="58" spans="1:133" x14ac:dyDescent="0.25">
      <c r="A58" s="18"/>
      <c r="B58" s="40" t="str">
        <f>'Pressupost Arrencada VIDEOJOC'!B58</f>
        <v>04.01.04.</v>
      </c>
      <c r="C58" s="269">
        <f>'Pressupost Arrencada VIDEOJOC'!C58</f>
        <v>0</v>
      </c>
      <c r="D58" s="18">
        <f>'Pressupost Arrencada VIDEOJOC'!D58</f>
        <v>0</v>
      </c>
      <c r="E58" s="268">
        <f>'Pressupost Arrencada VIDEOJOC'!N58</f>
        <v>0</v>
      </c>
      <c r="F58" s="271"/>
      <c r="G58" s="268">
        <f t="shared" si="6"/>
        <v>0</v>
      </c>
      <c r="DL58" s="18"/>
    </row>
    <row r="59" spans="1:133" x14ac:dyDescent="0.25">
      <c r="A59" s="18"/>
      <c r="B59" s="127" t="str">
        <f>'Pressupost Arrencada VIDEOJOC'!B59</f>
        <v>04.01.05.</v>
      </c>
      <c r="C59" s="269">
        <f>'Pressupost Arrencada VIDEOJOC'!C59</f>
        <v>0</v>
      </c>
      <c r="D59" s="268">
        <f>'Pressupost Arrencada VIDEOJOC'!D59</f>
        <v>0</v>
      </c>
      <c r="E59" s="268">
        <f>'Pressupost Arrencada VIDEOJOC'!N59</f>
        <v>0</v>
      </c>
      <c r="F59" s="270"/>
      <c r="G59" s="268">
        <f t="shared" si="6"/>
        <v>0</v>
      </c>
      <c r="DL59" s="18"/>
    </row>
    <row r="60" spans="1:133" ht="15.75" thickBot="1" x14ac:dyDescent="0.3">
      <c r="A60" s="18"/>
      <c r="B60" s="35"/>
      <c r="C60" s="128" t="str">
        <f>'Pressupost Arrencada VIDEOJOC'!C60</f>
        <v>TOTAL  04.01. Video</v>
      </c>
      <c r="D60" s="129">
        <f>'Pressupost Arrencada VIDEOJOC'!D60</f>
        <v>0</v>
      </c>
      <c r="E60" s="129">
        <f>'Pressupost Arrencada VIDEOJOC'!E60</f>
        <v>0</v>
      </c>
      <c r="F60" s="131">
        <f>SUM(F55:F59)</f>
        <v>0</v>
      </c>
      <c r="G60" s="131">
        <f>SUM(G55:G59)</f>
        <v>0</v>
      </c>
      <c r="DL60" s="38"/>
    </row>
    <row r="61" spans="1:133" x14ac:dyDescent="0.25">
      <c r="A61" s="18"/>
      <c r="B61" s="40" t="str">
        <f>'Pressupost Arrencada VIDEOJOC'!B61</f>
        <v>Núm. Compte</v>
      </c>
      <c r="C61" s="18">
        <f>'Pressupost Arrencada VIDEOJOC'!C61</f>
        <v>0</v>
      </c>
      <c r="D61" s="18"/>
      <c r="E61" s="18"/>
      <c r="F61" s="18"/>
      <c r="G61" s="18"/>
      <c r="DL61" s="18"/>
    </row>
    <row r="62" spans="1:133" x14ac:dyDescent="0.25">
      <c r="A62" s="18"/>
      <c r="B62" s="39" t="str">
        <f>'Pressupost Arrencada VIDEOJOC'!B62</f>
        <v>04.02.</v>
      </c>
      <c r="C62" s="33" t="str">
        <f>'Pressupost Arrencada VIDEOJOC'!C62</f>
        <v>Àudio</v>
      </c>
      <c r="D62" s="40"/>
      <c r="E62" s="61"/>
      <c r="F62" s="64"/>
      <c r="G62" s="49"/>
      <c r="H62" s="49"/>
      <c r="I62" s="64"/>
      <c r="J62" s="49"/>
      <c r="K62" s="64"/>
      <c r="L62" s="49"/>
      <c r="M62" s="49"/>
      <c r="N62" s="49"/>
      <c r="O62" s="40"/>
      <c r="P62" s="40"/>
      <c r="Q62" s="40"/>
      <c r="R62" s="40"/>
      <c r="S62" s="40"/>
      <c r="T62" s="18"/>
      <c r="U62" s="18"/>
      <c r="EC62" s="49"/>
    </row>
    <row r="63" spans="1:133" x14ac:dyDescent="0.25">
      <c r="A63" s="33"/>
      <c r="B63" s="139" t="str">
        <f>'Pressupost Arrencada VIDEOJOC'!B63</f>
        <v>04.02.01.</v>
      </c>
      <c r="C63" s="139" t="str">
        <f>'Pressupost Arrencada VIDEOJOC'!C63</f>
        <v>Banda sonora</v>
      </c>
      <c r="D63" s="145">
        <f>'Pressupost Arrencada VIDEOJOC'!D63</f>
        <v>0</v>
      </c>
      <c r="E63" s="202">
        <f>'Pressupost Arrencada VIDEOJOC'!N63</f>
        <v>0</v>
      </c>
      <c r="F63" s="208"/>
      <c r="G63" s="205">
        <f t="shared" ref="G63" si="7">F63-E63</f>
        <v>0</v>
      </c>
      <c r="DL63" s="37"/>
    </row>
    <row r="64" spans="1:133" x14ac:dyDescent="0.25">
      <c r="B64" s="267" t="str">
        <f>'Pressupost Arrencada VIDEOJOC'!B64</f>
        <v>04.02.02.</v>
      </c>
      <c r="C64" s="266" t="str">
        <f>'Pressupost Arrencada VIDEOJOC'!C64</f>
        <v>Efectes d'àudio</v>
      </c>
      <c r="D64" s="265">
        <f>'Pressupost Arrencada VIDEOJOC'!D64</f>
        <v>0</v>
      </c>
      <c r="E64" s="205">
        <f>'Pressupost Arrencada VIDEOJOC'!N64</f>
        <v>0</v>
      </c>
      <c r="F64" s="264"/>
      <c r="G64" s="205">
        <f t="shared" ref="G64:G70" si="8">F64-E64</f>
        <v>0</v>
      </c>
      <c r="DL64" s="37"/>
    </row>
    <row r="65" spans="1:133" x14ac:dyDescent="0.25">
      <c r="A65" s="33"/>
      <c r="B65" s="139" t="str">
        <f>'Pressupost Arrencada VIDEOJOC'!B65</f>
        <v>04.02.03</v>
      </c>
      <c r="C65" s="139" t="str">
        <f>'Pressupost Arrencada VIDEOJOC'!C65</f>
        <v>Música Original</v>
      </c>
      <c r="D65" s="145">
        <f>'Pressupost Arrencada VIDEOJOC'!D65</f>
        <v>0</v>
      </c>
      <c r="E65" s="202">
        <f>'Pressupost Arrencada VIDEOJOC'!N65</f>
        <v>0</v>
      </c>
      <c r="F65" s="208"/>
      <c r="G65" s="205">
        <f t="shared" si="8"/>
        <v>0</v>
      </c>
      <c r="DL65" s="37"/>
    </row>
    <row r="66" spans="1:133" x14ac:dyDescent="0.25">
      <c r="B66" s="267" t="str">
        <f>'Pressupost Arrencada VIDEOJOC'!B66</f>
        <v>04.02.04</v>
      </c>
      <c r="C66" s="266" t="str">
        <f>'Pressupost Arrencada VIDEOJOC'!C66</f>
        <v>Música de llibreria</v>
      </c>
      <c r="D66" s="265">
        <f>'Pressupost Arrencada VIDEOJOC'!D66</f>
        <v>0</v>
      </c>
      <c r="E66" s="205">
        <f>'Pressupost Arrencada VIDEOJOC'!N66</f>
        <v>0</v>
      </c>
      <c r="F66" s="264"/>
      <c r="G66" s="205">
        <f t="shared" si="8"/>
        <v>0</v>
      </c>
      <c r="DL66" s="37"/>
    </row>
    <row r="67" spans="1:133" x14ac:dyDescent="0.25">
      <c r="A67" s="33"/>
      <c r="B67" s="139" t="str">
        <f>'Pressupost Arrencada VIDEOJOC'!B67</f>
        <v>04.02.05</v>
      </c>
      <c r="C67" s="139" t="str">
        <f>'Pressupost Arrencada VIDEOJOC'!C67</f>
        <v>Arranjaments</v>
      </c>
      <c r="D67" s="145">
        <f>'Pressupost Arrencada VIDEOJOC'!D67</f>
        <v>0</v>
      </c>
      <c r="E67" s="202">
        <f>'Pressupost Arrencada VIDEOJOC'!N67</f>
        <v>0</v>
      </c>
      <c r="F67" s="208"/>
      <c r="G67" s="205">
        <f t="shared" si="8"/>
        <v>0</v>
      </c>
      <c r="DL67" s="37"/>
    </row>
    <row r="68" spans="1:133" x14ac:dyDescent="0.25">
      <c r="A68" s="18"/>
      <c r="B68" s="40" t="str">
        <f>'Pressupost Arrencada VIDEOJOC'!B68</f>
        <v>04.02.06</v>
      </c>
      <c r="C68" s="269">
        <f>'Pressupost Arrencada VIDEOJOC'!C68</f>
        <v>0</v>
      </c>
      <c r="D68" s="154">
        <f>'Pressupost Arrencada VIDEOJOC'!D68</f>
        <v>0</v>
      </c>
      <c r="E68" s="202">
        <f>'Pressupost Arrencada VIDEOJOC'!N68</f>
        <v>0</v>
      </c>
      <c r="F68" s="207"/>
      <c r="G68" s="205">
        <f t="shared" si="8"/>
        <v>0</v>
      </c>
      <c r="DL68" s="18"/>
    </row>
    <row r="69" spans="1:133" x14ac:dyDescent="0.25">
      <c r="A69" s="18"/>
      <c r="B69" s="127" t="str">
        <f>'Pressupost Arrencada VIDEOJOC'!B69</f>
        <v>04.02.07</v>
      </c>
      <c r="C69" s="269">
        <f>'Pressupost Arrencada VIDEOJOC'!C69</f>
        <v>0</v>
      </c>
      <c r="D69" s="145">
        <f>'Pressupost Arrencada VIDEOJOC'!D69</f>
        <v>0</v>
      </c>
      <c r="E69" s="202">
        <f>'Pressupost Arrencada VIDEOJOC'!N69</f>
        <v>0</v>
      </c>
      <c r="F69" s="206"/>
      <c r="G69" s="205">
        <f t="shared" si="8"/>
        <v>0</v>
      </c>
      <c r="DL69" s="18"/>
    </row>
    <row r="70" spans="1:133" x14ac:dyDescent="0.25">
      <c r="A70" s="18"/>
      <c r="B70" s="40" t="str">
        <f>'Pressupost Arrencada VIDEOJOC'!B70</f>
        <v>04.02.08</v>
      </c>
      <c r="C70" s="269">
        <f>'Pressupost Arrencada VIDEOJOC'!C70</f>
        <v>0</v>
      </c>
      <c r="D70" s="154">
        <f>'Pressupost Arrencada VIDEOJOC'!D70</f>
        <v>0</v>
      </c>
      <c r="E70" s="202">
        <f>'Pressupost Arrencada VIDEOJOC'!N70</f>
        <v>0</v>
      </c>
      <c r="F70" s="207"/>
      <c r="G70" s="205">
        <f t="shared" si="8"/>
        <v>0</v>
      </c>
      <c r="DL70" s="18"/>
    </row>
    <row r="71" spans="1:133" ht="15.75" thickBot="1" x14ac:dyDescent="0.3">
      <c r="A71" s="18"/>
      <c r="B71" s="35"/>
      <c r="C71" s="128" t="str">
        <f>'Pressupost Arrencada VIDEOJOC'!C71</f>
        <v>TOTAL  04.02. Àudio</v>
      </c>
      <c r="D71" s="129">
        <f>'Pressupost Arrencada VIDEOJOC'!D71</f>
        <v>0</v>
      </c>
      <c r="E71" s="131">
        <f>'Pressupost Arrencada VIDEOJOC'!N71</f>
        <v>0</v>
      </c>
      <c r="F71" s="131">
        <f>SUM(F63:F70)</f>
        <v>0</v>
      </c>
      <c r="G71" s="131">
        <f>SUM(G63:G70)</f>
        <v>0</v>
      </c>
      <c r="DL71" s="38"/>
    </row>
    <row r="72" spans="1:133" x14ac:dyDescent="0.25">
      <c r="A72" s="18"/>
      <c r="B72" s="40" t="str">
        <f>'Pressupost Arrencada VIDEOJOC'!B72</f>
        <v>Núm. Compte</v>
      </c>
      <c r="C72" s="18">
        <f>'Pressupost Arrencada VIDEOJOC'!C72</f>
        <v>0</v>
      </c>
      <c r="D72" s="18"/>
      <c r="E72" s="18"/>
      <c r="F72" s="18"/>
      <c r="G72" s="18"/>
      <c r="DL72" s="18"/>
    </row>
    <row r="73" spans="1:133" x14ac:dyDescent="0.25">
      <c r="A73" s="18"/>
      <c r="B73" s="39" t="str">
        <f>'Pressupost Arrencada VIDEOJOC'!B73</f>
        <v>04.03.</v>
      </c>
      <c r="C73" s="33" t="str">
        <f>'Pressupost Arrencada VIDEOJOC'!C73</f>
        <v>Doblatge</v>
      </c>
      <c r="D73" s="40"/>
      <c r="E73" s="61"/>
      <c r="F73" s="64"/>
      <c r="G73" s="49"/>
      <c r="H73" s="49"/>
      <c r="I73" s="64"/>
      <c r="J73" s="49"/>
      <c r="K73" s="64"/>
      <c r="L73" s="49"/>
      <c r="M73" s="49"/>
      <c r="N73" s="49"/>
      <c r="O73" s="40"/>
      <c r="P73" s="40"/>
      <c r="Q73" s="40"/>
      <c r="R73" s="40"/>
      <c r="S73" s="40"/>
      <c r="T73" s="18"/>
      <c r="U73" s="18"/>
      <c r="EC73" s="49"/>
    </row>
    <row r="74" spans="1:133" x14ac:dyDescent="0.25">
      <c r="A74" s="33"/>
      <c r="B74" s="139" t="str">
        <f>'Pressupost Arrencada VIDEOJOC'!B74</f>
        <v>04.03.01.</v>
      </c>
      <c r="C74" s="139" t="str">
        <f>'Pressupost Arrencada VIDEOJOC'!C74</f>
        <v>Director/a doblatge</v>
      </c>
      <c r="D74" s="145">
        <f>'Pressupost Arrencada VIDEOJOC'!D74</f>
        <v>0</v>
      </c>
      <c r="E74" s="202">
        <f>'Pressupost Arrencada VIDEOJOC'!N74</f>
        <v>0</v>
      </c>
      <c r="F74" s="208"/>
      <c r="G74" s="205">
        <f t="shared" ref="G74" si="9">F74-E74</f>
        <v>0</v>
      </c>
      <c r="DL74" s="37"/>
    </row>
    <row r="75" spans="1:133" x14ac:dyDescent="0.25">
      <c r="B75" s="267" t="str">
        <f>'Pressupost Arrencada VIDEOJOC'!B75</f>
        <v>04.03.02.</v>
      </c>
      <c r="C75" s="266" t="str">
        <f>'Pressupost Arrencada VIDEOJOC'!C75</f>
        <v>Doblador/a per</v>
      </c>
      <c r="D75" s="265">
        <f>'Pressupost Arrencada VIDEOJOC'!D75</f>
        <v>0</v>
      </c>
      <c r="E75" s="205">
        <f>'Pressupost Arrencada VIDEOJOC'!N75</f>
        <v>0</v>
      </c>
      <c r="F75" s="264"/>
      <c r="G75" s="205">
        <f t="shared" ref="G75:G80" si="10">F75-E75</f>
        <v>0</v>
      </c>
      <c r="DL75" s="37"/>
    </row>
    <row r="76" spans="1:133" x14ac:dyDescent="0.25">
      <c r="A76" s="33"/>
      <c r="B76" s="139" t="str">
        <f>'Pressupost Arrencada VIDEOJOC'!B76</f>
        <v>04.03.03.</v>
      </c>
      <c r="C76" s="139" t="str">
        <f>'Pressupost Arrencada VIDEOJOC'!C76</f>
        <v>Doblador/a per</v>
      </c>
      <c r="D76" s="145">
        <f>'Pressupost Arrencada VIDEOJOC'!D76</f>
        <v>0</v>
      </c>
      <c r="E76" s="202">
        <f>'Pressupost Arrencada VIDEOJOC'!N76</f>
        <v>0</v>
      </c>
      <c r="F76" s="208"/>
      <c r="G76" s="205">
        <f t="shared" si="10"/>
        <v>0</v>
      </c>
      <c r="DL76" s="37"/>
    </row>
    <row r="77" spans="1:133" x14ac:dyDescent="0.25">
      <c r="B77" s="267" t="str">
        <f>'Pressupost Arrencada VIDEOJOC'!B77</f>
        <v>04.03.04.</v>
      </c>
      <c r="C77" s="266" t="str">
        <f>'Pressupost Arrencada VIDEOJOC'!C77</f>
        <v>Doblador/a per</v>
      </c>
      <c r="D77" s="265">
        <f>'Pressupost Arrencada VIDEOJOC'!D77</f>
        <v>0</v>
      </c>
      <c r="E77" s="205">
        <f>'Pressupost Arrencada VIDEOJOC'!N77</f>
        <v>0</v>
      </c>
      <c r="F77" s="264"/>
      <c r="G77" s="205">
        <f t="shared" si="10"/>
        <v>0</v>
      </c>
      <c r="DL77" s="37"/>
    </row>
    <row r="78" spans="1:133" x14ac:dyDescent="0.25">
      <c r="A78" s="33"/>
      <c r="B78" s="139" t="str">
        <f>'Pressupost Arrencada VIDEOJOC'!B78</f>
        <v>04.03.05.</v>
      </c>
      <c r="C78" s="139" t="str">
        <f>'Pressupost Arrencada VIDEOJOC'!C78</f>
        <v>Altres locucions en X idiomes</v>
      </c>
      <c r="D78" s="145">
        <f>'Pressupost Arrencada VIDEOJOC'!D78</f>
        <v>0</v>
      </c>
      <c r="E78" s="202">
        <f>'Pressupost Arrencada VIDEOJOC'!N78</f>
        <v>0</v>
      </c>
      <c r="F78" s="208"/>
      <c r="G78" s="205">
        <f t="shared" si="10"/>
        <v>0</v>
      </c>
      <c r="DL78" s="37"/>
    </row>
    <row r="79" spans="1:133" x14ac:dyDescent="0.25">
      <c r="A79" s="18"/>
      <c r="B79" s="40" t="str">
        <f>'Pressupost Arrencada VIDEOJOC'!B79</f>
        <v>04.03.06.</v>
      </c>
      <c r="C79" s="269">
        <f>'Pressupost Arrencada VIDEOJOC'!C79</f>
        <v>0</v>
      </c>
      <c r="D79" s="18">
        <f>'Pressupost Arrencada VIDEOJOC'!D79</f>
        <v>0</v>
      </c>
      <c r="E79" s="268">
        <f>'Pressupost Arrencada VIDEOJOC'!N79</f>
        <v>0</v>
      </c>
      <c r="F79" s="271"/>
      <c r="G79" s="268">
        <f t="shared" si="10"/>
        <v>0</v>
      </c>
      <c r="DL79" s="18"/>
    </row>
    <row r="80" spans="1:133" x14ac:dyDescent="0.25">
      <c r="A80" s="18"/>
      <c r="B80" s="127" t="str">
        <f>'Pressupost Arrencada VIDEOJOC'!B80</f>
        <v>04.03.07.</v>
      </c>
      <c r="C80" s="269">
        <f>'Pressupost Arrencada VIDEOJOC'!C80</f>
        <v>0</v>
      </c>
      <c r="D80" s="268">
        <f>'Pressupost Arrencada VIDEOJOC'!D80</f>
        <v>0</v>
      </c>
      <c r="E80" s="268">
        <f>'Pressupost Arrencada VIDEOJOC'!N80</f>
        <v>0</v>
      </c>
      <c r="F80" s="270"/>
      <c r="G80" s="268">
        <f t="shared" si="10"/>
        <v>0</v>
      </c>
      <c r="DL80" s="18"/>
    </row>
    <row r="81" spans="1:116" ht="15.75" thickBot="1" x14ac:dyDescent="0.3">
      <c r="A81" s="18"/>
      <c r="B81" s="35"/>
      <c r="C81" s="128" t="str">
        <f>'Pressupost Arrencada VIDEOJOC'!C81</f>
        <v>TOTAL  04.03. Doblatge</v>
      </c>
      <c r="D81" s="129">
        <f>'Pressupost Arrencada VIDEOJOC'!D81</f>
        <v>0</v>
      </c>
      <c r="E81" s="131">
        <f>'Pressupost Arrencada VIDEOJOC'!N81</f>
        <v>0</v>
      </c>
      <c r="F81" s="131">
        <f>SUM(F74:F80)</f>
        <v>0</v>
      </c>
      <c r="G81" s="131">
        <f>SUM(G74:G80)</f>
        <v>0</v>
      </c>
      <c r="DL81" s="38"/>
    </row>
    <row r="82" spans="1:116" ht="15" customHeight="1" x14ac:dyDescent="0.25">
      <c r="A82" s="18"/>
      <c r="B82" s="30"/>
      <c r="C82" s="66" t="str">
        <f>"TOTAL" &amp; " " &amp;C52</f>
        <v>TOTAL CAPÍTOL 04.-Video, Àudio i Doblatge</v>
      </c>
      <c r="D82" s="67"/>
      <c r="E82" s="204">
        <f>'Pressupost Arrencada VIDEOJOC'!N82</f>
        <v>0</v>
      </c>
      <c r="F82" s="204">
        <f>SUM(F81+F71+F60)</f>
        <v>0</v>
      </c>
      <c r="G82" s="204">
        <f>SUM(G81+G71+G60)</f>
        <v>0</v>
      </c>
      <c r="DL82" s="42">
        <f>(DL65 + DL81)</f>
        <v>0</v>
      </c>
    </row>
    <row r="83" spans="1:116" x14ac:dyDescent="0.25">
      <c r="A83" s="18"/>
      <c r="B83" s="40"/>
      <c r="C83" s="36"/>
      <c r="D83" s="36"/>
      <c r="E83" s="18"/>
      <c r="F83" s="18"/>
      <c r="G83" s="18"/>
      <c r="DL83" s="36"/>
    </row>
    <row r="84" spans="1:116" ht="18.75" x14ac:dyDescent="0.3">
      <c r="A84" s="19"/>
      <c r="B84" s="30"/>
      <c r="C84" s="43" t="str">
        <f>'Pressupost Arrencada VIDEOJOC'!C84</f>
        <v>CAPÍTOL 05.-Porting</v>
      </c>
      <c r="D84" s="18"/>
      <c r="E84" s="18"/>
      <c r="F84" s="18"/>
      <c r="G84" s="18"/>
      <c r="DL84" s="18"/>
    </row>
    <row r="85" spans="1:116" x14ac:dyDescent="0.25">
      <c r="A85" s="18"/>
      <c r="B85" s="40" t="str">
        <f>'Pressupost Arrencada VIDEOJOC'!B85</f>
        <v>Núm. Compte</v>
      </c>
      <c r="C85" s="18"/>
      <c r="D85" s="18"/>
      <c r="E85" s="18"/>
      <c r="F85" s="18"/>
      <c r="G85" s="18"/>
      <c r="DL85" s="18"/>
    </row>
    <row r="86" spans="1:116" x14ac:dyDescent="0.25">
      <c r="A86" s="33"/>
      <c r="B86" s="139" t="str">
        <f>'Pressupost Arrencada VIDEOJOC'!B86</f>
        <v>05.01</v>
      </c>
      <c r="C86" s="139" t="str">
        <f>'Pressupost Arrencada VIDEOJOC'!C86</f>
        <v>Adaptació a videoconsoles (1 a X)</v>
      </c>
      <c r="D86" s="145">
        <f>'Pressupost Arrencada VIDEOJOC'!D86</f>
        <v>0</v>
      </c>
      <c r="E86" s="202">
        <f>'Pressupost Arrencada VIDEOJOC'!N86</f>
        <v>0</v>
      </c>
      <c r="F86" s="206"/>
      <c r="G86" s="205">
        <f t="shared" ref="G86" si="11">F86-E86</f>
        <v>0</v>
      </c>
      <c r="DL86" s="37"/>
    </row>
    <row r="87" spans="1:116" x14ac:dyDescent="0.25">
      <c r="A87" s="33"/>
      <c r="B87" s="148" t="str">
        <f>'Pressupost Arrencada VIDEOJOC'!B87</f>
        <v>05.02</v>
      </c>
      <c r="C87" s="148" t="str">
        <f>'Pressupost Arrencada VIDEOJOC'!C87</f>
        <v>Publicació en els diversos markets (1 a X)</v>
      </c>
      <c r="D87" s="154">
        <f>'Pressupost Arrencada VIDEOJOC'!D87</f>
        <v>0</v>
      </c>
      <c r="E87" s="202">
        <f>'Pressupost Arrencada VIDEOJOC'!N87</f>
        <v>0</v>
      </c>
      <c r="F87" s="209"/>
      <c r="G87" s="205">
        <f t="shared" ref="G87:G90" si="12">F87-E87</f>
        <v>0</v>
      </c>
      <c r="DL87" s="37" t="e">
        <f>(IF(#REF!=0,1,#REF!)*IF(#REF!=0,1,#REF!)*#REF! )+#REF!*IF(#REF!=0,1,#REF!)*IF(#REF!=0,1,#REF!)</f>
        <v>#REF!</v>
      </c>
    </row>
    <row r="88" spans="1:116" x14ac:dyDescent="0.25">
      <c r="A88" s="33"/>
      <c r="B88" s="139" t="str">
        <f>'Pressupost Arrencada VIDEOJOC'!B88</f>
        <v>05.03</v>
      </c>
      <c r="C88" s="203">
        <f>'Pressupost Arrencada VIDEOJOC'!C88</f>
        <v>0</v>
      </c>
      <c r="D88" s="145">
        <f>'Pressupost Arrencada VIDEOJOC'!D88</f>
        <v>0</v>
      </c>
      <c r="E88" s="202">
        <f>'Pressupost Arrencada VIDEOJOC'!N88</f>
        <v>0</v>
      </c>
      <c r="F88" s="206"/>
      <c r="G88" s="205">
        <f t="shared" si="12"/>
        <v>0</v>
      </c>
      <c r="DL88" s="37" t="e">
        <f>(IF(#REF!=0,1,#REF!)*IF(#REF!=0,1,#REF!)*#REF! )+#REF!*IF(#REF!=0,1,#REF!)*IF(#REF!=0,1,#REF!)</f>
        <v>#REF!</v>
      </c>
    </row>
    <row r="89" spans="1:116" x14ac:dyDescent="0.25">
      <c r="A89" s="18"/>
      <c r="B89" s="148" t="str">
        <f>'Pressupost Arrencada VIDEOJOC'!B89</f>
        <v>05.04</v>
      </c>
      <c r="C89" s="203">
        <f>'Pressupost Arrencada VIDEOJOC'!C89</f>
        <v>0</v>
      </c>
      <c r="D89" s="154">
        <f>'Pressupost Arrencada VIDEOJOC'!D89</f>
        <v>0</v>
      </c>
      <c r="E89" s="202">
        <f>'Pressupost Arrencada VIDEOJOC'!N89</f>
        <v>0</v>
      </c>
      <c r="F89" s="264"/>
      <c r="G89" s="205">
        <f t="shared" si="12"/>
        <v>0</v>
      </c>
      <c r="DL89" s="37" t="e">
        <f>(IF(#REF!=0,1,#REF!)*IF(#REF!=0,1,#REF!)*#REF! )+#REF!*IF(#REF!=0,1,#REF!)*IF(#REF!=0,1,#REF!)</f>
        <v>#REF!</v>
      </c>
    </row>
    <row r="90" spans="1:116" x14ac:dyDescent="0.25">
      <c r="A90" s="18"/>
      <c r="B90" s="139" t="str">
        <f>'Pressupost Arrencada VIDEOJOC'!B90</f>
        <v>05.05</v>
      </c>
      <c r="C90" s="203">
        <f>'Pressupost Arrencada VIDEOJOC'!C90</f>
        <v>0</v>
      </c>
      <c r="D90" s="145">
        <f>'Pressupost Arrencada VIDEOJOC'!D90</f>
        <v>0</v>
      </c>
      <c r="E90" s="202">
        <f>'Pressupost Arrencada VIDEOJOC'!N90</f>
        <v>0</v>
      </c>
      <c r="F90" s="206"/>
      <c r="G90" s="205">
        <f t="shared" si="12"/>
        <v>0</v>
      </c>
      <c r="DL90" s="37" t="e">
        <f>(IF(#REF!=0,1,#REF!)*IF(#REF!=0,1,#REF!)*#REF! )+#REF!*IF(#REF!=0,1,#REF!)*IF(#REF!=0,1,#REF!)</f>
        <v>#REF!</v>
      </c>
    </row>
    <row r="91" spans="1:116" ht="15.75" thickBot="1" x14ac:dyDescent="0.3">
      <c r="A91" s="18"/>
      <c r="B91" s="35">
        <f>'Pressupost Arrencada VIDEOJOC'!B91</f>
        <v>0</v>
      </c>
      <c r="C91" s="128">
        <f>'Pressupost Arrencada VIDEOJOC'!C91</f>
        <v>0</v>
      </c>
      <c r="D91" s="129">
        <f>'Pressupost Arrencada VIDEOJOC'!D91</f>
        <v>0</v>
      </c>
      <c r="E91" s="131">
        <f>'Pressupost Arrencada VIDEOJOC'!N91</f>
        <v>0</v>
      </c>
      <c r="F91" s="131">
        <f>SUM(F86:F90)</f>
        <v>0</v>
      </c>
      <c r="G91" s="131">
        <f>SUM(G86:G90)</f>
        <v>0</v>
      </c>
      <c r="DL91" s="38" t="e">
        <f>(IF(#REF!=0,1,#REF!)*IF(#REF!=0,1,#REF!)*#REF! )+#REF!*IF(#REF!=0,1,#REF!)*IF(#REF!=0,1,#REF!)</f>
        <v>#REF!</v>
      </c>
    </row>
    <row r="92" spans="1:116" ht="15" customHeight="1" x14ac:dyDescent="0.25">
      <c r="A92" s="18"/>
      <c r="B92" s="30"/>
      <c r="C92" s="66" t="str">
        <f>"TOTAL" &amp; " " &amp;C84</f>
        <v>TOTAL CAPÍTOL 05.-Porting</v>
      </c>
      <c r="D92" s="67"/>
      <c r="E92" s="204">
        <f>'Pressupost Arrencada VIDEOJOC'!N92</f>
        <v>0</v>
      </c>
      <c r="F92" s="204">
        <f>SUM(F91)</f>
        <v>0</v>
      </c>
      <c r="G92" s="204">
        <f>SUM(G91)</f>
        <v>0</v>
      </c>
      <c r="DL92" s="42" t="e">
        <f>(DL75 + DL91)</f>
        <v>#REF!</v>
      </c>
    </row>
    <row r="93" spans="1:116" x14ac:dyDescent="0.25">
      <c r="A93" s="33"/>
      <c r="B93" s="267"/>
      <c r="C93" s="272"/>
      <c r="D93" s="265"/>
      <c r="E93" s="21"/>
      <c r="F93" s="273"/>
      <c r="G93" s="273"/>
      <c r="DL93" s="274"/>
    </row>
    <row r="94" spans="1:116" ht="18.75" x14ac:dyDescent="0.3">
      <c r="A94" s="19"/>
      <c r="B94" s="30"/>
      <c r="C94" s="43" t="str">
        <f>'Pressupost Arrencada VIDEOJOC'!C94</f>
        <v>CAPÍTOL 06.- Q&amp;A/testing</v>
      </c>
      <c r="D94" s="18"/>
      <c r="E94" s="18"/>
      <c r="F94" s="18"/>
      <c r="G94" s="18"/>
      <c r="DL94" s="18"/>
    </row>
    <row r="95" spans="1:116" x14ac:dyDescent="0.25">
      <c r="A95" s="18"/>
      <c r="B95" s="40" t="str">
        <f>'Pressupost Arrencada VIDEOJOC'!B95</f>
        <v>Núm. Compte</v>
      </c>
      <c r="C95" s="18"/>
      <c r="D95" s="18"/>
      <c r="E95" s="18"/>
      <c r="F95" s="18"/>
      <c r="G95" s="18"/>
      <c r="DL95" s="18"/>
    </row>
    <row r="96" spans="1:116" x14ac:dyDescent="0.25">
      <c r="A96" s="33"/>
      <c r="B96" s="139" t="str">
        <f>'Pressupost Arrencada VIDEOJOC'!B96</f>
        <v>06.01</v>
      </c>
      <c r="C96" s="139" t="str">
        <f>'Pressupost Arrencada VIDEOJOC'!C96</f>
        <v>Testing Videojocs</v>
      </c>
      <c r="D96" s="145">
        <f>'Pressupost Arrencada VIDEOJOC'!D96</f>
        <v>0</v>
      </c>
      <c r="E96" s="202">
        <f>'Pressupost Arrencada VIDEOJOC'!N96</f>
        <v>0</v>
      </c>
      <c r="F96" s="206"/>
      <c r="G96" s="205">
        <f t="shared" ref="G96:G99" si="13">F96-E96</f>
        <v>0</v>
      </c>
      <c r="DL96" s="37"/>
    </row>
    <row r="97" spans="1:116" x14ac:dyDescent="0.25">
      <c r="A97" s="33"/>
      <c r="B97" s="148" t="str">
        <f>'Pressupost Arrencada VIDEOJOC'!B97</f>
        <v>06.02</v>
      </c>
      <c r="C97" s="148" t="str">
        <f>'Pressupost Arrencada VIDEOJOC'!C97</f>
        <v>Q/A Assessorament Qualitat</v>
      </c>
      <c r="D97" s="154">
        <f>'Pressupost Arrencada VIDEOJOC'!D97</f>
        <v>0</v>
      </c>
      <c r="E97" s="202">
        <f>'Pressupost Arrencada VIDEOJOC'!N97</f>
        <v>0</v>
      </c>
      <c r="F97" s="209"/>
      <c r="G97" s="205">
        <f t="shared" si="13"/>
        <v>0</v>
      </c>
      <c r="DL97" s="37" t="e">
        <f>(IF(#REF!=0,1,#REF!)*IF(#REF!=0,1,#REF!)*#REF! )+#REF!*IF(#REF!=0,1,#REF!)*IF(#REF!=0,1,#REF!)</f>
        <v>#REF!</v>
      </c>
    </row>
    <row r="98" spans="1:116" x14ac:dyDescent="0.25">
      <c r="A98" s="18"/>
      <c r="B98" s="139" t="str">
        <f>'Pressupost Arrencada VIDEOJOC'!B98</f>
        <v>06.03</v>
      </c>
      <c r="C98" s="203">
        <f>'Pressupost Arrencada VIDEOJOC'!C98</f>
        <v>0</v>
      </c>
      <c r="D98" s="145">
        <f>'Pressupost Arrencada VIDEOJOC'!D98</f>
        <v>0</v>
      </c>
      <c r="E98" s="202">
        <f>'Pressupost Arrencada VIDEOJOC'!N98</f>
        <v>0</v>
      </c>
      <c r="F98" s="206"/>
      <c r="G98" s="205">
        <f t="shared" si="13"/>
        <v>0</v>
      </c>
      <c r="DL98" s="37" t="e">
        <f>(IF(#REF!=0,1,#REF!)*IF(#REF!=0,1,#REF!)*#REF! )+#REF!*IF(#REF!=0,1,#REF!)*IF(#REF!=0,1,#REF!)</f>
        <v>#REF!</v>
      </c>
    </row>
    <row r="99" spans="1:116" x14ac:dyDescent="0.25">
      <c r="A99" s="18"/>
      <c r="B99" s="148" t="str">
        <f>'Pressupost Arrencada VIDEOJOC'!B99</f>
        <v>06.04</v>
      </c>
      <c r="C99" s="203">
        <f>'Pressupost Arrencada VIDEOJOC'!C99</f>
        <v>0</v>
      </c>
      <c r="D99" s="154">
        <f>'Pressupost Arrencada VIDEOJOC'!D99</f>
        <v>0</v>
      </c>
      <c r="E99" s="202">
        <f>'Pressupost Arrencada VIDEOJOC'!N99</f>
        <v>0</v>
      </c>
      <c r="F99" s="264"/>
      <c r="G99" s="205">
        <f t="shared" si="13"/>
        <v>0</v>
      </c>
      <c r="DL99" s="37" t="e">
        <f>(IF(#REF!=0,1,#REF!)*IF(#REF!=0,1,#REF!)*#REF! )+#REF!*IF(#REF!=0,1,#REF!)*IF(#REF!=0,1,#REF!)</f>
        <v>#REF!</v>
      </c>
    </row>
    <row r="100" spans="1:116" ht="15.75" thickBot="1" x14ac:dyDescent="0.3">
      <c r="A100" s="18"/>
      <c r="B100" s="35">
        <f>'Pressupost Arrencada VIDEOJOC'!B101</f>
        <v>0</v>
      </c>
      <c r="C100" s="128">
        <f>'Pressupost Arrencada VIDEOJOC'!C100</f>
        <v>0</v>
      </c>
      <c r="D100" s="129">
        <f>'Pressupost Arrencada VIDEOJOC'!D100</f>
        <v>0</v>
      </c>
      <c r="E100" s="131">
        <f>'Pressupost Arrencada VIDEOJOC'!N100</f>
        <v>0</v>
      </c>
      <c r="F100" s="131">
        <f>SUM(F96:F99)</f>
        <v>0</v>
      </c>
      <c r="G100" s="131">
        <f>SUM(G96:G99)</f>
        <v>0</v>
      </c>
      <c r="DL100" s="38" t="e">
        <f>(IF(#REF!=0,1,#REF!)*IF(#REF!=0,1,#REF!)*#REF! )+#REF!*IF(#REF!=0,1,#REF!)*IF(#REF!=0,1,#REF!)</f>
        <v>#REF!</v>
      </c>
    </row>
    <row r="101" spans="1:116" ht="15" customHeight="1" x14ac:dyDescent="0.25">
      <c r="A101" s="18"/>
      <c r="B101" s="30"/>
      <c r="C101" s="66" t="str">
        <f>"TOTAL" &amp; " " &amp;C94</f>
        <v>TOTAL CAPÍTOL 06.- Q&amp;A/testing</v>
      </c>
      <c r="D101" s="67"/>
      <c r="E101" s="204">
        <f>'Pressupost Arrencada VIDEOJOC'!N102</f>
        <v>0</v>
      </c>
      <c r="F101" s="204">
        <f>F100</f>
        <v>0</v>
      </c>
      <c r="G101" s="204">
        <f>G100</f>
        <v>0</v>
      </c>
      <c r="DL101" s="42" t="e">
        <f>(DL85 + DL100)</f>
        <v>#REF!</v>
      </c>
    </row>
    <row r="102" spans="1:116" x14ac:dyDescent="0.25">
      <c r="B102" s="148">
        <f>'Pressupost Arrencada VIDEOJOC'!B201</f>
        <v>0</v>
      </c>
      <c r="C102" s="149">
        <f>'Pressupost Arrencada VIDEOJOC'!C201</f>
        <v>0</v>
      </c>
      <c r="D102" s="154">
        <f>'Pressupost Arrencada VIDEOJOC'!D201</f>
        <v>0</v>
      </c>
      <c r="E102" s="21">
        <f>'Pressupost Arrencada VIDEOJOC'!N201</f>
        <v>0</v>
      </c>
      <c r="F102" s="273"/>
      <c r="G102" s="273">
        <f t="shared" ref="G102" si="14">F102-E102</f>
        <v>0</v>
      </c>
      <c r="DL102" s="274" t="e">
        <f>(IF(#REF!=0,1,#REF!)*IF(#REF!=0,1,#REF!)*#REF! )+#REF!*IF(#REF!=0,1,#REF!)*IF(#REF!=0,1,#REF!)</f>
        <v>#REF!</v>
      </c>
    </row>
    <row r="103" spans="1:116" ht="18.75" x14ac:dyDescent="0.3">
      <c r="A103" s="19"/>
      <c r="B103" s="30"/>
      <c r="C103" s="43" t="str">
        <f>'Pressupost Arrencada VIDEOJOC'!C103</f>
        <v>CAPÍTOL 07.- Backoffice</v>
      </c>
      <c r="D103" s="18"/>
      <c r="E103" s="18"/>
      <c r="F103" s="18"/>
      <c r="G103" s="18"/>
      <c r="DL103" s="18"/>
    </row>
    <row r="104" spans="1:116" x14ac:dyDescent="0.25">
      <c r="A104" s="18"/>
      <c r="B104" s="40" t="str">
        <f>'Pressupost Arrencada VIDEOJOC'!B104</f>
        <v>Núm. Compte</v>
      </c>
      <c r="C104" s="18"/>
      <c r="D104" s="18"/>
      <c r="E104" s="18"/>
      <c r="F104" s="18"/>
      <c r="G104" s="18"/>
      <c r="DL104" s="18"/>
    </row>
    <row r="105" spans="1:116" x14ac:dyDescent="0.25">
      <c r="A105" s="33"/>
      <c r="B105" s="139" t="str">
        <f>'Pressupost Arrencada VIDEOJOC'!B105</f>
        <v>07.01</v>
      </c>
      <c r="C105" s="139" t="str">
        <f>'Pressupost Arrencada VIDEOJOC'!C105</f>
        <v>Servidor</v>
      </c>
      <c r="D105" s="145">
        <f>'Pressupost Arrencada VIDEOJOC'!D105</f>
        <v>0</v>
      </c>
      <c r="E105" s="202">
        <f>'Pressupost Arrencada VIDEOJOC'!N105</f>
        <v>0</v>
      </c>
      <c r="F105" s="206"/>
      <c r="G105" s="205">
        <f t="shared" ref="G105:G107" si="15">F105-E105</f>
        <v>0</v>
      </c>
      <c r="DL105" s="37"/>
    </row>
    <row r="106" spans="1:116" x14ac:dyDescent="0.25">
      <c r="A106" s="33"/>
      <c r="B106" s="148" t="str">
        <f>'Pressupost Arrencada VIDEOJOC'!B106</f>
        <v>07.02</v>
      </c>
      <c r="C106" s="148" t="str">
        <f>'Pressupost Arrencada VIDEOJOC'!C106</f>
        <v>Base de dades</v>
      </c>
      <c r="D106" s="154">
        <f>'Pressupost Arrencada VIDEOJOC'!D106</f>
        <v>0</v>
      </c>
      <c r="E106" s="202">
        <f>'Pressupost Arrencada VIDEOJOC'!N106</f>
        <v>0</v>
      </c>
      <c r="F106" s="209"/>
      <c r="G106" s="205">
        <f t="shared" si="15"/>
        <v>0</v>
      </c>
      <c r="DL106" s="37" t="e">
        <f>(IF(#REF!=0,1,#REF!)*IF(#REF!=0,1,#REF!)*#REF! )+#REF!*IF(#REF!=0,1,#REF!)*IF(#REF!=0,1,#REF!)</f>
        <v>#REF!</v>
      </c>
    </row>
    <row r="107" spans="1:116" x14ac:dyDescent="0.25">
      <c r="A107" s="18"/>
      <c r="B107" s="139" t="str">
        <f>'Pressupost Arrencada VIDEOJOC'!B107</f>
        <v>07.03</v>
      </c>
      <c r="C107" s="203" t="str">
        <f>'Pressupost Arrencada VIDEOJOC'!C107</f>
        <v>Desenvolupament backoffice</v>
      </c>
      <c r="D107" s="145">
        <f>'Pressupost Arrencada VIDEOJOC'!D107</f>
        <v>0</v>
      </c>
      <c r="E107" s="202">
        <f>'Pressupost Arrencada VIDEOJOC'!N107</f>
        <v>0</v>
      </c>
      <c r="F107" s="206"/>
      <c r="G107" s="205">
        <f t="shared" si="15"/>
        <v>0</v>
      </c>
      <c r="DL107" s="37" t="e">
        <f>(IF(#REF!=0,1,#REF!)*IF(#REF!=0,1,#REF!)*#REF! )+#REF!*IF(#REF!=0,1,#REF!)*IF(#REF!=0,1,#REF!)</f>
        <v>#REF!</v>
      </c>
    </row>
    <row r="108" spans="1:116" x14ac:dyDescent="0.25">
      <c r="A108" s="33"/>
      <c r="B108" s="148" t="str">
        <f>'Pressupost Arrencada VIDEOJOC'!B108</f>
        <v>07.04</v>
      </c>
      <c r="C108" s="203">
        <f>'Pressupost Arrencada VIDEOJOC'!C108</f>
        <v>0</v>
      </c>
      <c r="D108" s="154">
        <f>'Pressupost Arrencada VIDEOJOC'!D108</f>
        <v>0</v>
      </c>
      <c r="E108" s="202">
        <f>'Pressupost Arrencada VIDEOJOC'!N108</f>
        <v>0</v>
      </c>
      <c r="F108" s="264"/>
      <c r="G108" s="205">
        <f t="shared" ref="G108:G109" si="16">F108-E108</f>
        <v>0</v>
      </c>
      <c r="DL108" s="37"/>
    </row>
    <row r="109" spans="1:116" x14ac:dyDescent="0.25">
      <c r="A109" s="18"/>
      <c r="B109" s="139" t="str">
        <f>'Pressupost Arrencada VIDEOJOC'!B109</f>
        <v>07.05</v>
      </c>
      <c r="C109" s="203">
        <f>'Pressupost Arrencada VIDEOJOC'!C109</f>
        <v>0</v>
      </c>
      <c r="D109" s="145">
        <f>'Pressupost Arrencada VIDEOJOC'!D109</f>
        <v>0</v>
      </c>
      <c r="E109" s="202">
        <f>'Pressupost Arrencada VIDEOJOC'!N109</f>
        <v>0</v>
      </c>
      <c r="F109" s="206"/>
      <c r="G109" s="205">
        <f t="shared" si="16"/>
        <v>0</v>
      </c>
      <c r="DL109" s="37" t="e">
        <f>(IF(#REF!=0,1,#REF!)*IF(#REF!=0,1,#REF!)*#REF! )+#REF!*IF(#REF!=0,1,#REF!)*IF(#REF!=0,1,#REF!)</f>
        <v>#REF!</v>
      </c>
    </row>
    <row r="110" spans="1:116" ht="15.75" thickBot="1" x14ac:dyDescent="0.3">
      <c r="A110" s="18"/>
      <c r="B110" s="35">
        <f>'Pressupost Arrencada VIDEOJOC'!B110</f>
        <v>0</v>
      </c>
      <c r="C110" s="128">
        <f>'Pressupost Arrencada VIDEOJOC'!C110</f>
        <v>0</v>
      </c>
      <c r="D110" s="129">
        <f>'Pressupost Arrencada VIDEOJOC'!D110</f>
        <v>0</v>
      </c>
      <c r="E110" s="131">
        <f>'Pressupost Arrencada VIDEOJOC'!N110</f>
        <v>0</v>
      </c>
      <c r="F110" s="131">
        <f>SUM(F105:F109)</f>
        <v>0</v>
      </c>
      <c r="G110" s="131">
        <f>SUM(G105:G109)</f>
        <v>0</v>
      </c>
      <c r="DL110" s="38" t="e">
        <f>(IF(#REF!=0,1,#REF!)*IF(#REF!=0,1,#REF!)*#REF! )+#REF!*IF(#REF!=0,1,#REF!)*IF(#REF!=0,1,#REF!)</f>
        <v>#REF!</v>
      </c>
    </row>
    <row r="111" spans="1:116" ht="15" customHeight="1" x14ac:dyDescent="0.25">
      <c r="A111" s="18"/>
      <c r="B111" s="30"/>
      <c r="C111" s="66" t="str">
        <f>"TOTAL" &amp; " " &amp;C103</f>
        <v>TOTAL CAPÍTOL 07.- Backoffice</v>
      </c>
      <c r="D111" s="67"/>
      <c r="E111" s="204">
        <f>'Pressupost Arrencada VIDEOJOC'!N111</f>
        <v>0</v>
      </c>
      <c r="F111" s="204">
        <f>F110</f>
        <v>0</v>
      </c>
      <c r="G111" s="204">
        <f>G110</f>
        <v>0</v>
      </c>
      <c r="DL111" s="42" t="e">
        <f>(DL94 + DL110)</f>
        <v>#REF!</v>
      </c>
    </row>
    <row r="112" spans="1:116" x14ac:dyDescent="0.25">
      <c r="B112" s="148">
        <f>'Pressupost Arrencada VIDEOJOC'!B210</f>
        <v>0</v>
      </c>
      <c r="C112" s="149">
        <f>'Pressupost Arrencada VIDEOJOC'!C210</f>
        <v>0</v>
      </c>
      <c r="D112" s="154">
        <f>'Pressupost Arrencada VIDEOJOC'!D210</f>
        <v>0</v>
      </c>
      <c r="E112" s="21">
        <f>'Pressupost Arrencada VIDEOJOC'!N210</f>
        <v>0</v>
      </c>
      <c r="F112" s="273"/>
      <c r="G112" s="273">
        <f t="shared" ref="G112" si="17">F112-E112</f>
        <v>0</v>
      </c>
      <c r="DL112" s="274" t="e">
        <f>(IF(#REF!=0,1,#REF!)*IF(#REF!=0,1,#REF!)*#REF! )+#REF!*IF(#REF!=0,1,#REF!)*IF(#REF!=0,1,#REF!)</f>
        <v>#REF!</v>
      </c>
    </row>
    <row r="113" spans="1:116" x14ac:dyDescent="0.25">
      <c r="A113" s="18"/>
      <c r="B113" s="39"/>
      <c r="C113" s="33" t="str">
        <f>'Pressupost Arrencada VIDEOJOC'!C113</f>
        <v>CAPÍTOL 08.- Publishing</v>
      </c>
      <c r="D113" s="18"/>
      <c r="E113" s="18"/>
      <c r="F113" s="18"/>
      <c r="G113" s="18"/>
      <c r="DL113" s="18"/>
    </row>
    <row r="114" spans="1:116" x14ac:dyDescent="0.25">
      <c r="A114" s="18"/>
      <c r="B114" s="40" t="str">
        <f>'Pressupost Arrencada VIDEOJOC'!B114</f>
        <v>Núm. Compte</v>
      </c>
      <c r="C114" s="18">
        <f>'Pressupost Arrencada VIDEOJOC'!C114</f>
        <v>0</v>
      </c>
      <c r="D114" s="18">
        <f>'Pressupost Arrencada VIDEOJOC'!D114</f>
        <v>0</v>
      </c>
      <c r="E114" s="18">
        <f>'Pressupost Arrencada VIDEOJOC'!N114</f>
        <v>0</v>
      </c>
      <c r="F114" s="18"/>
      <c r="G114" s="18">
        <f t="shared" ref="G114:G117" si="18">F114-E114</f>
        <v>0</v>
      </c>
      <c r="DL114" s="18"/>
    </row>
    <row r="115" spans="1:116" x14ac:dyDescent="0.25">
      <c r="A115" s="33"/>
      <c r="B115" s="139" t="str">
        <f>'Pressupost Arrencada VIDEOJOC'!B115</f>
        <v>08.01</v>
      </c>
      <c r="C115" s="139" t="str">
        <f>'Pressupost Arrencada VIDEOJOC'!C115</f>
        <v>Materials</v>
      </c>
      <c r="D115" s="145">
        <f>'Pressupost Arrencada VIDEOJOC'!D115</f>
        <v>0</v>
      </c>
      <c r="E115" s="202">
        <f>'Pressupost Arrencada VIDEOJOC'!N115</f>
        <v>0</v>
      </c>
      <c r="F115" s="206"/>
      <c r="G115" s="205">
        <f t="shared" si="18"/>
        <v>0</v>
      </c>
      <c r="DL115" s="37" t="e">
        <f>(IF(#REF!=0,1,#REF!)*IF(#REF!=0,1,#REF!)*#REF! )+#REF!*IF(#REF!=0,1,#REF!)*IF(#REF!=0,1,#REF!)</f>
        <v>#REF!</v>
      </c>
    </row>
    <row r="116" spans="1:116" x14ac:dyDescent="0.25">
      <c r="A116" s="33"/>
      <c r="B116" s="148" t="str">
        <f>'Pressupost Arrencada VIDEOJOC'!B116</f>
        <v>08.02</v>
      </c>
      <c r="C116" s="203" t="str">
        <f>'Pressupost Arrencada VIDEOJOC'!C116</f>
        <v>Gestions</v>
      </c>
      <c r="D116" s="154">
        <f>'Pressupost Arrencada VIDEOJOC'!D116</f>
        <v>0</v>
      </c>
      <c r="E116" s="202">
        <f>'Pressupost Arrencada VIDEOJOC'!N116</f>
        <v>0</v>
      </c>
      <c r="F116" s="264"/>
      <c r="G116" s="205">
        <f t="shared" si="18"/>
        <v>0</v>
      </c>
      <c r="DL116" s="37" t="e">
        <f>(IF(#REF!=0,1,#REF!)*IF(#REF!=0,1,#REF!)*#REF! )+#REF!*IF(#REF!=0,1,#REF!)*IF(#REF!=0,1,#REF!)</f>
        <v>#REF!</v>
      </c>
    </row>
    <row r="117" spans="1:116" x14ac:dyDescent="0.25">
      <c r="A117" s="18"/>
      <c r="B117" s="139" t="str">
        <f>'Pressupost Arrencada VIDEOJOC'!B117</f>
        <v>08.03</v>
      </c>
      <c r="C117" s="203">
        <f>'Pressupost Arrencada VIDEOJOC'!C117</f>
        <v>0</v>
      </c>
      <c r="D117" s="145">
        <f>'Pressupost Arrencada VIDEOJOC'!D117</f>
        <v>0</v>
      </c>
      <c r="E117" s="202">
        <f>'Pressupost Arrencada VIDEOJOC'!N117</f>
        <v>0</v>
      </c>
      <c r="F117" s="206"/>
      <c r="G117" s="205">
        <f t="shared" si="18"/>
        <v>0</v>
      </c>
      <c r="DL117" s="37" t="e">
        <f>(IF(#REF!=0,1,#REF!)*IF(#REF!=0,1,#REF!)*#REF! )+#REF!*IF(#REF!=0,1,#REF!)*IF(#REF!=0,1,#REF!)</f>
        <v>#REF!</v>
      </c>
    </row>
    <row r="118" spans="1:116" x14ac:dyDescent="0.25">
      <c r="A118" s="18"/>
      <c r="B118" s="148" t="str">
        <f>'Pressupost Arrencada VIDEOJOC'!B118</f>
        <v>08.04</v>
      </c>
      <c r="C118" s="203">
        <f>'Pressupost Arrencada VIDEOJOC'!C118</f>
        <v>0</v>
      </c>
      <c r="D118" s="154">
        <f>'Pressupost Arrencada VIDEOJOC'!D118</f>
        <v>0</v>
      </c>
      <c r="E118" s="202">
        <f>'Pressupost Arrencada VIDEOJOC'!N118</f>
        <v>0</v>
      </c>
      <c r="F118" s="264"/>
      <c r="G118" s="205">
        <f t="shared" ref="G118" si="19">F118-E118</f>
        <v>0</v>
      </c>
      <c r="DL118" s="37" t="e">
        <f>(IF(#REF!=0,1,#REF!)*IF(#REF!=0,1,#REF!)*#REF! )+#REF!*IF(#REF!=0,1,#REF!)*IF(#REF!=0,1,#REF!)</f>
        <v>#REF!</v>
      </c>
    </row>
    <row r="119" spans="1:116" ht="15.75" thickBot="1" x14ac:dyDescent="0.3">
      <c r="A119" s="18"/>
      <c r="B119" s="35">
        <f>'Pressupost Arrencada VIDEOJOC'!B119</f>
        <v>0</v>
      </c>
      <c r="C119" s="128">
        <f>'Pressupost Arrencada VIDEOJOC'!C118</f>
        <v>0</v>
      </c>
      <c r="D119" s="129">
        <f>'Pressupost Arrencada VIDEOJOC'!D118</f>
        <v>0</v>
      </c>
      <c r="E119" s="131">
        <f>'Pressupost Arrencada VIDEOJOC'!N119</f>
        <v>0</v>
      </c>
      <c r="F119" s="131">
        <f>SUM(F115:F118)</f>
        <v>0</v>
      </c>
      <c r="G119" s="131">
        <f>SUM(G115:G118)</f>
        <v>0</v>
      </c>
      <c r="DL119" s="38" t="e">
        <f>(IF(#REF!=0,1,#REF!)*IF(#REF!=0,1,#REF!)*#REF! )+#REF!*IF(#REF!=0,1,#REF!)*IF(#REF!=0,1,#REF!)</f>
        <v>#REF!</v>
      </c>
    </row>
    <row r="120" spans="1:116" ht="15" customHeight="1" x14ac:dyDescent="0.25">
      <c r="A120" s="18"/>
      <c r="B120" s="30"/>
      <c r="C120" s="66" t="str">
        <f>"TOTAL" &amp; " " &amp;C113</f>
        <v>TOTAL CAPÍTOL 08.- Publishing</v>
      </c>
      <c r="D120" s="67"/>
      <c r="E120" s="204">
        <f>'Pressupost Arrencada VIDEOJOC'!N119</f>
        <v>0</v>
      </c>
      <c r="F120" s="204">
        <f>F119</f>
        <v>0</v>
      </c>
      <c r="G120" s="204">
        <f>G119</f>
        <v>0</v>
      </c>
      <c r="DL120" s="42" t="e">
        <f>(DL103 + DL119)</f>
        <v>#REF!</v>
      </c>
    </row>
    <row r="121" spans="1:116" x14ac:dyDescent="0.25">
      <c r="B121" s="148"/>
      <c r="C121" s="149"/>
      <c r="D121" s="154"/>
      <c r="E121" s="21"/>
      <c r="F121" s="273"/>
      <c r="G121" s="273"/>
      <c r="DL121" s="274"/>
    </row>
    <row r="122" spans="1:116" ht="18.75" x14ac:dyDescent="0.3">
      <c r="A122" s="19"/>
      <c r="B122" s="30"/>
      <c r="C122" s="43" t="str">
        <f>'Pressupost Arrencada VIDEOJOC'!C122</f>
        <v>CAPÍTOL 09.- Manteniment</v>
      </c>
      <c r="D122" s="18"/>
      <c r="E122" s="18"/>
      <c r="F122" s="18"/>
      <c r="G122" s="18"/>
      <c r="DL122" s="18"/>
    </row>
    <row r="123" spans="1:116" x14ac:dyDescent="0.25">
      <c r="A123" s="18"/>
      <c r="B123" s="40" t="str">
        <f>'Pressupost Arrencada VIDEOJOC'!B123</f>
        <v>Núm. Compte</v>
      </c>
      <c r="C123" s="18">
        <f>'Pressupost Arrencada VIDEOJOC'!C123</f>
        <v>0</v>
      </c>
      <c r="D123" s="18">
        <f>'Pressupost Arrencada VIDEOJOC'!D123</f>
        <v>0</v>
      </c>
      <c r="E123" s="18">
        <f>'Pressupost Arrencada VIDEOJOC'!N123</f>
        <v>0</v>
      </c>
      <c r="F123" s="18"/>
      <c r="G123" s="18">
        <f t="shared" ref="G123:G125" si="20">F123-E123</f>
        <v>0</v>
      </c>
      <c r="DL123" s="18"/>
    </row>
    <row r="124" spans="1:116" x14ac:dyDescent="0.25">
      <c r="A124" s="33"/>
      <c r="B124" s="139" t="str">
        <f>'Pressupost Arrencada VIDEOJOC'!B124</f>
        <v>09.01</v>
      </c>
      <c r="C124" s="139" t="str">
        <f>'Pressupost Arrencada VIDEOJOC'!C124</f>
        <v>Correccions d'errors</v>
      </c>
      <c r="D124" s="145">
        <f>'Pressupost Arrencada VIDEOJOC'!D124</f>
        <v>0</v>
      </c>
      <c r="E124" s="202">
        <f>'Pressupost Arrencada VIDEOJOC'!N124</f>
        <v>0</v>
      </c>
      <c r="F124" s="206"/>
      <c r="G124" s="205">
        <f t="shared" si="20"/>
        <v>0</v>
      </c>
      <c r="DL124" s="37" t="e">
        <f>(IF(#REF!=0,1,#REF!)*IF(#REF!=0,1,#REF!)*#REF! )+#REF!*IF(#REF!=0,1,#REF!)*IF(#REF!=0,1,#REF!)</f>
        <v>#REF!</v>
      </c>
    </row>
    <row r="125" spans="1:116" x14ac:dyDescent="0.25">
      <c r="A125" s="33"/>
      <c r="B125" s="148" t="str">
        <f>'Pressupost Arrencada VIDEOJOC'!B125</f>
        <v>09.02</v>
      </c>
      <c r="C125" s="148" t="str">
        <f>'Pressupost Arrencada VIDEOJOC'!C125</f>
        <v>Adaptacions a nous requisits tècnics</v>
      </c>
      <c r="D125" s="154">
        <f>'Pressupost Arrencada VIDEOJOC'!D125</f>
        <v>0</v>
      </c>
      <c r="E125" s="202">
        <f>'Pressupost Arrencada VIDEOJOC'!N125</f>
        <v>0</v>
      </c>
      <c r="F125" s="209"/>
      <c r="G125" s="205">
        <f t="shared" si="20"/>
        <v>0</v>
      </c>
      <c r="DL125" s="37" t="e">
        <f>(IF(#REF!=0,1,#REF!)*IF(#REF!=0,1,#REF!)*#REF! )+#REF!*IF(#REF!=0,1,#REF!)*IF(#REF!=0,1,#REF!)</f>
        <v>#REF!</v>
      </c>
    </row>
    <row r="126" spans="1:116" x14ac:dyDescent="0.25">
      <c r="A126" s="33"/>
      <c r="B126" s="139" t="str">
        <f>'Pressupost Arrencada VIDEOJOC'!B126</f>
        <v>09.03</v>
      </c>
      <c r="C126" s="203">
        <f>'Pressupost Arrencada VIDEOJOC'!C126</f>
        <v>0</v>
      </c>
      <c r="D126" s="145">
        <f>'Pressupost Arrencada VIDEOJOC'!D126</f>
        <v>0</v>
      </c>
      <c r="E126" s="202">
        <f>'Pressupost Arrencada VIDEOJOC'!N126</f>
        <v>0</v>
      </c>
      <c r="F126" s="206"/>
      <c r="G126" s="205">
        <f t="shared" ref="G126:G127" si="21">F126-E126</f>
        <v>0</v>
      </c>
      <c r="DL126" s="37" t="e">
        <f>(IF(#REF!=0,1,#REF!)*IF(#REF!=0,1,#REF!)*#REF! )+#REF!*IF(#REF!=0,1,#REF!)*IF(#REF!=0,1,#REF!)</f>
        <v>#REF!</v>
      </c>
    </row>
    <row r="127" spans="1:116" x14ac:dyDescent="0.25">
      <c r="A127" s="33"/>
      <c r="B127" s="148" t="str">
        <f>'Pressupost Arrencada VIDEOJOC'!B127</f>
        <v>09.04</v>
      </c>
      <c r="C127" s="203">
        <f>'Pressupost Arrencada VIDEOJOC'!C127</f>
        <v>0</v>
      </c>
      <c r="D127" s="154">
        <f>'Pressupost Arrencada VIDEOJOC'!D127</f>
        <v>0</v>
      </c>
      <c r="E127" s="202">
        <f>'Pressupost Arrencada VIDEOJOC'!N127</f>
        <v>0</v>
      </c>
      <c r="F127" s="264"/>
      <c r="G127" s="205">
        <f t="shared" si="21"/>
        <v>0</v>
      </c>
      <c r="DL127" s="37" t="e">
        <f>(IF(#REF!=0,1,#REF!)*IF(#REF!=0,1,#REF!)*#REF! )+#REF!*IF(#REF!=0,1,#REF!)*IF(#REF!=0,1,#REF!)</f>
        <v>#REF!</v>
      </c>
    </row>
    <row r="128" spans="1:116" ht="15.75" thickBot="1" x14ac:dyDescent="0.3">
      <c r="A128" s="18"/>
      <c r="B128" s="35">
        <f>'Pressupost Arrencada VIDEOJOC'!B129</f>
        <v>0</v>
      </c>
      <c r="C128" s="128">
        <f>'Pressupost Arrencada VIDEOJOC'!C128</f>
        <v>0</v>
      </c>
      <c r="D128" s="129">
        <f>'Pressupost Arrencada VIDEOJOC'!D128</f>
        <v>0</v>
      </c>
      <c r="E128" s="131">
        <f>'Pressupost Arrencada VIDEOJOC'!N128</f>
        <v>0</v>
      </c>
      <c r="F128" s="131">
        <f>SUM(F124:F127)</f>
        <v>0</v>
      </c>
      <c r="G128" s="131">
        <f>SUM(G124:G127)</f>
        <v>0</v>
      </c>
      <c r="DL128" s="38" t="e">
        <f>(IF(#REF!=0,1,#REF!)*IF(#REF!=0,1,#REF!)*#REF! )+#REF!*IF(#REF!=0,1,#REF!)*IF(#REF!=0,1,#REF!)</f>
        <v>#REF!</v>
      </c>
    </row>
    <row r="129" spans="1:116" ht="15" customHeight="1" x14ac:dyDescent="0.25">
      <c r="A129" s="18"/>
      <c r="B129" s="30"/>
      <c r="C129" s="66" t="str">
        <f>"TOTAL" &amp; " " &amp;C122</f>
        <v>TOTAL CAPÍTOL 09.- Manteniment</v>
      </c>
      <c r="D129" s="67"/>
      <c r="E129" s="204">
        <f>'Pressupost Arrencada VIDEOJOC'!N129</f>
        <v>0</v>
      </c>
      <c r="F129" s="204">
        <f>F128</f>
        <v>0</v>
      </c>
      <c r="G129" s="204">
        <f>G128</f>
        <v>0</v>
      </c>
      <c r="DL129" s="42" t="e">
        <f>(DL113 + DL128)</f>
        <v>#REF!</v>
      </c>
    </row>
    <row r="130" spans="1:116" x14ac:dyDescent="0.25">
      <c r="B130" s="148"/>
      <c r="C130" s="149"/>
      <c r="D130" s="154"/>
      <c r="E130" s="21"/>
      <c r="F130" s="273"/>
      <c r="G130" s="273"/>
      <c r="DL130" s="274"/>
    </row>
    <row r="131" spans="1:116" x14ac:dyDescent="0.25">
      <c r="A131" s="18"/>
      <c r="B131" s="39"/>
      <c r="C131" s="33">
        <f>'Pressupost Arrencada VIDEOJOC'!C131</f>
        <v>0</v>
      </c>
      <c r="D131" s="18"/>
      <c r="E131" s="18"/>
      <c r="F131" s="18"/>
      <c r="G131" s="18"/>
      <c r="DL131" s="18"/>
    </row>
    <row r="132" spans="1:116" ht="18.75" x14ac:dyDescent="0.3">
      <c r="A132" s="19"/>
      <c r="B132" s="30">
        <f>'Pressupost Arrencada VIDEOJOC'!B132</f>
        <v>0</v>
      </c>
      <c r="C132" s="43" t="str">
        <f>'Pressupost Arrencada VIDEOJOC'!C132</f>
        <v>CAPÍTOL 10.- Equip (Personal)</v>
      </c>
      <c r="D132" s="18">
        <f>'Pressupost Arrencada VIDEOJOC'!D132</f>
        <v>0</v>
      </c>
      <c r="E132" s="18">
        <f>'Pressupost Arrencada VIDEOJOC'!N132</f>
        <v>0</v>
      </c>
      <c r="F132" s="18"/>
      <c r="G132" s="18">
        <f t="shared" ref="G132:G154" si="22">F132-E132</f>
        <v>0</v>
      </c>
      <c r="DL132" s="18"/>
    </row>
    <row r="133" spans="1:116" x14ac:dyDescent="0.25">
      <c r="A133" s="18"/>
      <c r="B133" s="40" t="str">
        <f>'Pressupost Arrencada VIDEOJOC'!B133</f>
        <v>Núm. Compte</v>
      </c>
      <c r="C133" s="18">
        <f>'Pressupost Arrencada VIDEOJOC'!C133</f>
        <v>0</v>
      </c>
      <c r="D133" s="18">
        <f>'Pressupost Arrencada VIDEOJOC'!D133</f>
        <v>0</v>
      </c>
      <c r="E133" s="18">
        <f>'Pressupost Arrencada VIDEOJOC'!N133</f>
        <v>0</v>
      </c>
      <c r="F133" s="18"/>
      <c r="G133" s="18">
        <f t="shared" si="22"/>
        <v>0</v>
      </c>
      <c r="DL133" s="18" t="e">
        <f>(IF(#REF!=0,1,#REF!)*IF(#REF!=0,1,#REF!)*#REF! )+#REF!*IF(#REF!=0,1,#REF!)*IF(#REF!=0,1,#REF!)</f>
        <v>#REF!</v>
      </c>
    </row>
    <row r="134" spans="1:116" x14ac:dyDescent="0.25">
      <c r="A134" s="33"/>
      <c r="B134" s="139" t="str">
        <f>'Pressupost Arrencada VIDEOJOC'!B134</f>
        <v>10.01</v>
      </c>
      <c r="C134" s="139" t="str">
        <f>'Pressupost Arrencada VIDEOJOC'!C134</f>
        <v>Direcció i Coordinació del projecte</v>
      </c>
      <c r="D134" s="145">
        <f>'Pressupost Arrencada VIDEOJOC'!D134</f>
        <v>0</v>
      </c>
      <c r="E134" s="202">
        <f>'Pressupost Arrencada VIDEOJOC'!N134</f>
        <v>0</v>
      </c>
      <c r="F134" s="206"/>
      <c r="G134" s="205">
        <f t="shared" si="22"/>
        <v>0</v>
      </c>
      <c r="DL134" s="37" t="e">
        <f>(IF(#REF!=0,1,#REF!)*IF(#REF!=0,1,#REF!)*#REF! )+#REF!*IF(#REF!=0,1,#REF!)*IF(#REF!=0,1,#REF!)</f>
        <v>#REF!</v>
      </c>
    </row>
    <row r="135" spans="1:116" x14ac:dyDescent="0.25">
      <c r="A135" s="33"/>
      <c r="B135" s="148" t="str">
        <f>'Pressupost Arrencada VIDEOJOC'!B135</f>
        <v>10.02</v>
      </c>
      <c r="C135" s="148" t="str">
        <f>'Pressupost Arrencada VIDEOJOC'!C135</f>
        <v>Producció</v>
      </c>
      <c r="D135" s="154">
        <f>'Pressupost Arrencada VIDEOJOC'!D135</f>
        <v>0</v>
      </c>
      <c r="E135" s="202">
        <f>'Pressupost Arrencada VIDEOJOC'!N135</f>
        <v>0</v>
      </c>
      <c r="F135" s="209"/>
      <c r="G135" s="205">
        <f t="shared" si="22"/>
        <v>0</v>
      </c>
      <c r="DL135" s="37" t="e">
        <f>(IF(#REF!=0,1,#REF!)*IF(#REF!=0,1,#REF!)*#REF! )+#REF!*IF(#REF!=0,1,#REF!)*IF(#REF!=0,1,#REF!)</f>
        <v>#REF!</v>
      </c>
    </row>
    <row r="136" spans="1:116" x14ac:dyDescent="0.25">
      <c r="A136" s="33"/>
      <c r="B136" s="139" t="str">
        <f>'Pressupost Arrencada VIDEOJOC'!B136</f>
        <v>10.03</v>
      </c>
      <c r="C136" s="139" t="str">
        <f>'Pressupost Arrencada VIDEOJOC'!C136</f>
        <v>Monetització (Monetitation Chief)</v>
      </c>
      <c r="D136" s="145">
        <f>'Pressupost Arrencada VIDEOJOC'!D136</f>
        <v>0</v>
      </c>
      <c r="E136" s="202">
        <f>'Pressupost Arrencada VIDEOJOC'!N136</f>
        <v>0</v>
      </c>
      <c r="F136" s="206"/>
      <c r="G136" s="205">
        <f t="shared" si="22"/>
        <v>0</v>
      </c>
      <c r="DL136" s="37" t="e">
        <f>(IF(#REF!=0,1,#REF!)*IF(#REF!=0,1,#REF!)*#REF! )+#REF!*IF(#REF!=0,1,#REF!)*IF(#REF!=0,1,#REF!)</f>
        <v>#REF!</v>
      </c>
    </row>
    <row r="137" spans="1:116" x14ac:dyDescent="0.25">
      <c r="A137" s="33"/>
      <c r="B137" s="148" t="str">
        <f>'Pressupost Arrencada VIDEOJOC'!B137</f>
        <v>10.04</v>
      </c>
      <c r="C137" s="148" t="str">
        <f>'Pressupost Arrencada VIDEOJOC'!C137</f>
        <v>Direcció i coordinació d'art</v>
      </c>
      <c r="D137" s="154">
        <f>'Pressupost Arrencada VIDEOJOC'!D137</f>
        <v>0</v>
      </c>
      <c r="E137" s="202">
        <f>'Pressupost Arrencada VIDEOJOC'!N137</f>
        <v>0</v>
      </c>
      <c r="F137" s="209"/>
      <c r="G137" s="205">
        <f t="shared" si="22"/>
        <v>0</v>
      </c>
      <c r="DL137" s="37" t="e">
        <f>(IF(#REF!=0,1,#REF!)*IF(#REF!=0,1,#REF!)*#REF! )+#REF!*IF(#REF!=0,1,#REF!)*IF(#REF!=0,1,#REF!)</f>
        <v>#REF!</v>
      </c>
    </row>
    <row r="138" spans="1:116" x14ac:dyDescent="0.25">
      <c r="A138" s="33"/>
      <c r="B138" s="139" t="str">
        <f>'Pressupost Arrencada VIDEOJOC'!B138</f>
        <v>10.05</v>
      </c>
      <c r="C138" s="139" t="str">
        <f>'Pressupost Arrencada VIDEOJOC'!C138</f>
        <v>Direcció i coordinació development</v>
      </c>
      <c r="D138" s="145">
        <f>'Pressupost Arrencada VIDEOJOC'!D138</f>
        <v>0</v>
      </c>
      <c r="E138" s="202">
        <f>'Pressupost Arrencada VIDEOJOC'!N138</f>
        <v>0</v>
      </c>
      <c r="F138" s="206"/>
      <c r="G138" s="205">
        <f t="shared" si="22"/>
        <v>0</v>
      </c>
      <c r="DL138" s="37" t="e">
        <f>(IF(#REF!=0,1,#REF!)*IF(#REF!=0,1,#REF!)*#REF! )+#REF!*IF(#REF!=0,1,#REF!)*IF(#REF!=0,1,#REF!)</f>
        <v>#REF!</v>
      </c>
    </row>
    <row r="139" spans="1:116" x14ac:dyDescent="0.25">
      <c r="A139" s="33"/>
      <c r="B139" s="148" t="str">
        <f>'Pressupost Arrencada VIDEOJOC'!B139</f>
        <v>10.06</v>
      </c>
      <c r="C139" s="148" t="str">
        <f>'Pressupost Arrencada VIDEOJOC'!C139</f>
        <v>Game Designers</v>
      </c>
      <c r="D139" s="154">
        <f>'Pressupost Arrencada VIDEOJOC'!D139</f>
        <v>0</v>
      </c>
      <c r="E139" s="202">
        <f>'Pressupost Arrencada VIDEOJOC'!N139</f>
        <v>0</v>
      </c>
      <c r="F139" s="209"/>
      <c r="G139" s="205">
        <f t="shared" si="22"/>
        <v>0</v>
      </c>
      <c r="DL139" s="37" t="e">
        <f>(IF(#REF!=0,1,#REF!)*IF(#REF!=0,1,#REF!)*#REF! )+#REF!*IF(#REF!=0,1,#REF!)*IF(#REF!=0,1,#REF!)</f>
        <v>#REF!</v>
      </c>
    </row>
    <row r="140" spans="1:116" x14ac:dyDescent="0.25">
      <c r="A140" s="33"/>
      <c r="B140" s="139" t="str">
        <f>'Pressupost Arrencada VIDEOJOC'!B140</f>
        <v>10.07</v>
      </c>
      <c r="C140" s="139" t="str">
        <f>'Pressupost Arrencada VIDEOJOC'!C140</f>
        <v>Level Designers</v>
      </c>
      <c r="D140" s="145">
        <f>'Pressupost Arrencada VIDEOJOC'!D140</f>
        <v>0</v>
      </c>
      <c r="E140" s="202">
        <f>'Pressupost Arrencada VIDEOJOC'!N140</f>
        <v>0</v>
      </c>
      <c r="F140" s="206"/>
      <c r="G140" s="205">
        <f t="shared" si="22"/>
        <v>0</v>
      </c>
      <c r="DL140" s="37" t="e">
        <f>(IF(#REF!=0,1,#REF!)*IF(#REF!=0,1,#REF!)*#REF! )+#REF!*IF(#REF!=0,1,#REF!)*IF(#REF!=0,1,#REF!)</f>
        <v>#REF!</v>
      </c>
    </row>
    <row r="141" spans="1:116" x14ac:dyDescent="0.25">
      <c r="A141" s="33"/>
      <c r="B141" s="148" t="str">
        <f>'Pressupost Arrencada VIDEOJOC'!B141</f>
        <v>10.08</v>
      </c>
      <c r="C141" s="148" t="str">
        <f>'Pressupost Arrencada VIDEOJOC'!C141</f>
        <v>Guinistes</v>
      </c>
      <c r="D141" s="154">
        <f>'Pressupost Arrencada VIDEOJOC'!D141</f>
        <v>0</v>
      </c>
      <c r="E141" s="202">
        <f>'Pressupost Arrencada VIDEOJOC'!N141</f>
        <v>0</v>
      </c>
      <c r="F141" s="209"/>
      <c r="G141" s="205">
        <f t="shared" si="22"/>
        <v>0</v>
      </c>
      <c r="DL141" s="37" t="e">
        <f>(IF(#REF!=0,1,#REF!)*IF(#REF!=0,1,#REF!)*#REF! )+#REF!*IF(#REF!=0,1,#REF!)*IF(#REF!=0,1,#REF!)</f>
        <v>#REF!</v>
      </c>
    </row>
    <row r="142" spans="1:116" x14ac:dyDescent="0.25">
      <c r="A142" s="33"/>
      <c r="B142" s="139" t="str">
        <f>'Pressupost Arrencada VIDEOJOC'!B142</f>
        <v>10.09</v>
      </c>
      <c r="C142" s="139" t="str">
        <f>'Pressupost Arrencada VIDEOJOC'!C142</f>
        <v>Grafistes 2D</v>
      </c>
      <c r="D142" s="145">
        <f>'Pressupost Arrencada VIDEOJOC'!D142</f>
        <v>0</v>
      </c>
      <c r="E142" s="202">
        <f>'Pressupost Arrencada VIDEOJOC'!N142</f>
        <v>0</v>
      </c>
      <c r="F142" s="206"/>
      <c r="G142" s="205">
        <f t="shared" si="22"/>
        <v>0</v>
      </c>
      <c r="DL142" s="37" t="e">
        <f>(IF(#REF!=0,1,#REF!)*IF(#REF!=0,1,#REF!)*#REF! )+#REF!*IF(#REF!=0,1,#REF!)*IF(#REF!=0,1,#REF!)</f>
        <v>#REF!</v>
      </c>
    </row>
    <row r="143" spans="1:116" x14ac:dyDescent="0.25">
      <c r="A143" s="33"/>
      <c r="B143" s="148" t="str">
        <f>'Pressupost Arrencada VIDEOJOC'!B143</f>
        <v>10.10</v>
      </c>
      <c r="C143" s="148" t="str">
        <f>'Pressupost Arrencada VIDEOJOC'!C143</f>
        <v>Gafistes 3D</v>
      </c>
      <c r="D143" s="154">
        <f>'Pressupost Arrencada VIDEOJOC'!D143</f>
        <v>0</v>
      </c>
      <c r="E143" s="202">
        <f>'Pressupost Arrencada VIDEOJOC'!N143</f>
        <v>0</v>
      </c>
      <c r="F143" s="209"/>
      <c r="G143" s="205">
        <f t="shared" si="22"/>
        <v>0</v>
      </c>
      <c r="DL143" s="37" t="e">
        <f>(IF(#REF!=0,1,#REF!)*IF(#REF!=0,1,#REF!)*#REF! )+#REF!*IF(#REF!=0,1,#REF!)*IF(#REF!=0,1,#REF!)</f>
        <v>#REF!</v>
      </c>
    </row>
    <row r="144" spans="1:116" x14ac:dyDescent="0.25">
      <c r="A144" s="33"/>
      <c r="B144" s="139" t="str">
        <f>'Pressupost Arrencada VIDEOJOC'!B144</f>
        <v>10.11</v>
      </c>
      <c r="C144" s="139" t="str">
        <f>'Pressupost Arrencada VIDEOJOC'!C144</f>
        <v>Animadors 2D</v>
      </c>
      <c r="D144" s="145">
        <f>'Pressupost Arrencada VIDEOJOC'!D144</f>
        <v>0</v>
      </c>
      <c r="E144" s="202">
        <f>'Pressupost Arrencada VIDEOJOC'!N144</f>
        <v>0</v>
      </c>
      <c r="F144" s="206"/>
      <c r="G144" s="205">
        <f t="shared" si="22"/>
        <v>0</v>
      </c>
      <c r="DL144" s="37" t="e">
        <f>(IF(#REF!=0,1,#REF!)*IF(#REF!=0,1,#REF!)*#REF! )+#REF!*IF(#REF!=0,1,#REF!)*IF(#REF!=0,1,#REF!)</f>
        <v>#REF!</v>
      </c>
    </row>
    <row r="145" spans="1:116" x14ac:dyDescent="0.25">
      <c r="A145" s="33"/>
      <c r="B145" s="148" t="str">
        <f>'Pressupost Arrencada VIDEOJOC'!B145</f>
        <v>10.12</v>
      </c>
      <c r="C145" s="148" t="str">
        <f>'Pressupost Arrencada VIDEOJOC'!C145</f>
        <v>Animadors 3D</v>
      </c>
      <c r="D145" s="154">
        <f>'Pressupost Arrencada VIDEOJOC'!D145</f>
        <v>0</v>
      </c>
      <c r="E145" s="202">
        <f>'Pressupost Arrencada VIDEOJOC'!N145</f>
        <v>0</v>
      </c>
      <c r="F145" s="209"/>
      <c r="G145" s="205">
        <f t="shared" si="22"/>
        <v>0</v>
      </c>
      <c r="DL145" s="37" t="e">
        <f>(IF(#REF!=0,1,#REF!)*IF(#REF!=0,1,#REF!)*#REF! )+#REF!*IF(#REF!=0,1,#REF!)*IF(#REF!=0,1,#REF!)</f>
        <v>#REF!</v>
      </c>
    </row>
    <row r="146" spans="1:116" x14ac:dyDescent="0.25">
      <c r="A146" s="33"/>
      <c r="B146" s="139" t="str">
        <f>'Pressupost Arrencada VIDEOJOC'!B146</f>
        <v>10.13</v>
      </c>
      <c r="C146" s="139" t="str">
        <f>'Pressupost Arrencada VIDEOJOC'!C146</f>
        <v>Programadors 2D</v>
      </c>
      <c r="D146" s="145">
        <f>'Pressupost Arrencada VIDEOJOC'!D146</f>
        <v>0</v>
      </c>
      <c r="E146" s="202">
        <f>'Pressupost Arrencada VIDEOJOC'!N146</f>
        <v>0</v>
      </c>
      <c r="F146" s="206"/>
      <c r="G146" s="205">
        <f t="shared" si="22"/>
        <v>0</v>
      </c>
      <c r="DL146" s="37" t="e">
        <f>(IF(#REF!=0,1,#REF!)*IF(#REF!=0,1,#REF!)*#REF! )+#REF!*IF(#REF!=0,1,#REF!)*IF(#REF!=0,1,#REF!)</f>
        <v>#REF!</v>
      </c>
    </row>
    <row r="147" spans="1:116" x14ac:dyDescent="0.25">
      <c r="A147" s="33"/>
      <c r="B147" s="148" t="str">
        <f>'Pressupost Arrencada VIDEOJOC'!B147</f>
        <v>10.14</v>
      </c>
      <c r="C147" s="148" t="str">
        <f>'Pressupost Arrencada VIDEOJOC'!C147</f>
        <v>Programadors 3D</v>
      </c>
      <c r="D147" s="154">
        <f>'Pressupost Arrencada VIDEOJOC'!D147</f>
        <v>0</v>
      </c>
      <c r="E147" s="202">
        <f>'Pressupost Arrencada VIDEOJOC'!N147</f>
        <v>0</v>
      </c>
      <c r="F147" s="209"/>
      <c r="G147" s="205">
        <f t="shared" si="22"/>
        <v>0</v>
      </c>
      <c r="DL147" s="37" t="e">
        <f>(IF(#REF!=0,1,#REF!)*IF(#REF!=0,1,#REF!)*#REF! )+#REF!*IF(#REF!=0,1,#REF!)*IF(#REF!=0,1,#REF!)</f>
        <v>#REF!</v>
      </c>
    </row>
    <row r="148" spans="1:116" x14ac:dyDescent="0.25">
      <c r="A148" s="33"/>
      <c r="B148" s="139" t="str">
        <f>'Pressupost Arrencada VIDEOJOC'!B148</f>
        <v>10.15</v>
      </c>
      <c r="C148" s="139" t="str">
        <f>'Pressupost Arrencada VIDEOJOC'!C148</f>
        <v>Programador especialitzat (Físiques, xarxes,etc..)</v>
      </c>
      <c r="D148" s="145">
        <f>'Pressupost Arrencada VIDEOJOC'!D148</f>
        <v>0</v>
      </c>
      <c r="E148" s="202">
        <f>'Pressupost Arrencada VIDEOJOC'!N148</f>
        <v>0</v>
      </c>
      <c r="F148" s="206"/>
      <c r="G148" s="205">
        <f t="shared" si="22"/>
        <v>0</v>
      </c>
      <c r="DL148" s="37" t="e">
        <f>(IF(#REF!=0,1,#REF!)*IF(#REF!=0,1,#REF!)*#REF! )+#REF!*IF(#REF!=0,1,#REF!)*IF(#REF!=0,1,#REF!)</f>
        <v>#REF!</v>
      </c>
    </row>
    <row r="149" spans="1:116" x14ac:dyDescent="0.25">
      <c r="A149" s="33"/>
      <c r="B149" s="148" t="str">
        <f>'Pressupost Arrencada VIDEOJOC'!B149</f>
        <v>10.16</v>
      </c>
      <c r="C149" s="148" t="str">
        <f>'Pressupost Arrencada VIDEOJOC'!C149</f>
        <v>Comunications Manager i PR</v>
      </c>
      <c r="D149" s="154">
        <f>'Pressupost Arrencada VIDEOJOC'!D149</f>
        <v>0</v>
      </c>
      <c r="E149" s="202">
        <f>'Pressupost Arrencada VIDEOJOC'!N149</f>
        <v>0</v>
      </c>
      <c r="F149" s="209"/>
      <c r="G149" s="205">
        <f t="shared" si="22"/>
        <v>0</v>
      </c>
      <c r="DL149" s="37" t="e">
        <f>(IF(#REF!=0,1,#REF!)*IF(#REF!=0,1,#REF!)*#REF! )+#REF!*IF(#REF!=0,1,#REF!)*IF(#REF!=0,1,#REF!)</f>
        <v>#REF!</v>
      </c>
    </row>
    <row r="150" spans="1:116" x14ac:dyDescent="0.25">
      <c r="A150" s="33"/>
      <c r="B150" s="139" t="str">
        <f>'Pressupost Arrencada VIDEOJOC'!B150</f>
        <v>10.17</v>
      </c>
      <c r="C150" s="139" t="str">
        <f>'Pressupost Arrencada VIDEOJOC'!C150</f>
        <v>Tècnic de so</v>
      </c>
      <c r="D150" s="145">
        <f>'Pressupost Arrencada VIDEOJOC'!D150</f>
        <v>0</v>
      </c>
      <c r="E150" s="202">
        <f>'Pressupost Arrencada VIDEOJOC'!N150</f>
        <v>0</v>
      </c>
      <c r="F150" s="206"/>
      <c r="G150" s="205">
        <f t="shared" si="22"/>
        <v>0</v>
      </c>
      <c r="DL150" s="37" t="e">
        <f>(IF(#REF!=0,1,#REF!)*IF(#REF!=0,1,#REF!)*#REF! )+#REF!*IF(#REF!=0,1,#REF!)*IF(#REF!=0,1,#REF!)</f>
        <v>#REF!</v>
      </c>
    </row>
    <row r="151" spans="1:116" x14ac:dyDescent="0.25">
      <c r="A151" s="33"/>
      <c r="B151" s="148" t="str">
        <f>'Pressupost Arrencada VIDEOJOC'!B151</f>
        <v>10.18</v>
      </c>
      <c r="C151" s="148" t="str">
        <f>'Pressupost Arrencada VIDEOJOC'!C151</f>
        <v>Muntador Musical</v>
      </c>
      <c r="D151" s="154">
        <f>'Pressupost Arrencada VIDEOJOC'!D151</f>
        <v>0</v>
      </c>
      <c r="E151" s="202">
        <f>'Pressupost Arrencada VIDEOJOC'!N151</f>
        <v>0</v>
      </c>
      <c r="F151" s="209"/>
      <c r="G151" s="205">
        <f t="shared" si="22"/>
        <v>0</v>
      </c>
      <c r="DL151" s="37" t="e">
        <f>(IF(#REF!=0,1,#REF!)*IF(#REF!=0,1,#REF!)*#REF! )+#REF!*IF(#REF!=0,1,#REF!)*IF(#REF!=0,1,#REF!)</f>
        <v>#REF!</v>
      </c>
    </row>
    <row r="152" spans="1:116" x14ac:dyDescent="0.25">
      <c r="A152" s="33"/>
      <c r="B152" s="139" t="str">
        <f>'Pressupost Arrencada VIDEOJOC'!B152</f>
        <v>10.19</v>
      </c>
      <c r="C152" s="203">
        <f>'Pressupost Arrencada VIDEOJOC'!C152</f>
        <v>0</v>
      </c>
      <c r="D152" s="145">
        <f>'Pressupost Arrencada VIDEOJOC'!D152</f>
        <v>0</v>
      </c>
      <c r="E152" s="202">
        <f>'Pressupost Arrencada VIDEOJOC'!N152</f>
        <v>0</v>
      </c>
      <c r="F152" s="206"/>
      <c r="G152" s="205">
        <f t="shared" si="22"/>
        <v>0</v>
      </c>
      <c r="DL152" s="37" t="e">
        <f>(IF(#REF!=0,1,#REF!)*IF(#REF!=0,1,#REF!)*#REF! )+#REF!*IF(#REF!=0,1,#REF!)*IF(#REF!=0,1,#REF!)</f>
        <v>#REF!</v>
      </c>
    </row>
    <row r="153" spans="1:116" x14ac:dyDescent="0.25">
      <c r="A153" s="33"/>
      <c r="B153" s="148" t="str">
        <f>'Pressupost Arrencada VIDEOJOC'!B153</f>
        <v>10.20</v>
      </c>
      <c r="C153" s="203">
        <f>'Pressupost Arrencada VIDEOJOC'!C153</f>
        <v>0</v>
      </c>
      <c r="D153" s="154">
        <f>'Pressupost Arrencada VIDEOJOC'!D153</f>
        <v>0</v>
      </c>
      <c r="E153" s="202">
        <f>'Pressupost Arrencada VIDEOJOC'!N153</f>
        <v>0</v>
      </c>
      <c r="F153" s="264"/>
      <c r="G153" s="205">
        <f t="shared" si="22"/>
        <v>0</v>
      </c>
      <c r="DL153" s="37" t="e">
        <f>(IF(#REF!=0,1,#REF!)*IF(#REF!=0,1,#REF!)*#REF! )+#REF!*IF(#REF!=0,1,#REF!)*IF(#REF!=0,1,#REF!)</f>
        <v>#REF!</v>
      </c>
    </row>
    <row r="154" spans="1:116" x14ac:dyDescent="0.25">
      <c r="A154" s="33"/>
      <c r="B154" s="139" t="str">
        <f>'Pressupost Arrencada VIDEOJOC'!B154</f>
        <v>10.21</v>
      </c>
      <c r="C154" s="203">
        <f>'Pressupost Arrencada VIDEOJOC'!C154</f>
        <v>0</v>
      </c>
      <c r="D154" s="145">
        <f>'Pressupost Arrencada VIDEOJOC'!D154</f>
        <v>0</v>
      </c>
      <c r="E154" s="202">
        <f>'Pressupost Arrencada VIDEOJOC'!N154</f>
        <v>0</v>
      </c>
      <c r="F154" s="206"/>
      <c r="G154" s="205">
        <f t="shared" si="22"/>
        <v>0</v>
      </c>
      <c r="DL154" s="37" t="e">
        <f>(IF(#REF!=0,1,#REF!)*IF(#REF!=0,1,#REF!)*#REF! )+#REF!*IF(#REF!=0,1,#REF!)*IF(#REF!=0,1,#REF!)</f>
        <v>#REF!</v>
      </c>
    </row>
    <row r="155" spans="1:116" ht="15.75" thickBot="1" x14ac:dyDescent="0.3">
      <c r="A155" s="18"/>
      <c r="B155" s="35">
        <f>'Pressupost Arrencada VIDEOJOC'!B156</f>
        <v>0</v>
      </c>
      <c r="C155" s="128">
        <f>'Pressupost Arrencada VIDEOJOC'!C155</f>
        <v>0</v>
      </c>
      <c r="D155" s="129">
        <f>'Pressupost Arrencada VIDEOJOC'!D155</f>
        <v>0</v>
      </c>
      <c r="E155" s="131">
        <f>'Pressupost Arrencada VIDEOJOC'!N155</f>
        <v>0</v>
      </c>
      <c r="F155" s="131">
        <f>SUM(F134:F154)</f>
        <v>0</v>
      </c>
      <c r="G155" s="131">
        <f>SUM(G134:G154)</f>
        <v>0</v>
      </c>
      <c r="DL155" s="38" t="e">
        <f>(IF(#REF!=0,1,#REF!)*IF(#REF!=0,1,#REF!)*#REF! )+#REF!*IF(#REF!=0,1,#REF!)*IF(#REF!=0,1,#REF!)</f>
        <v>#REF!</v>
      </c>
    </row>
    <row r="156" spans="1:116" ht="15" customHeight="1" x14ac:dyDescent="0.25">
      <c r="A156" s="18"/>
      <c r="B156" s="30"/>
      <c r="C156" s="66" t="str">
        <f>"TOTAL" &amp; " " &amp;C132</f>
        <v>TOTAL CAPÍTOL 10.- Equip (Personal)</v>
      </c>
      <c r="D156" s="67"/>
      <c r="E156" s="204">
        <f>'Pressupost Arrencada VIDEOJOC'!N156</f>
        <v>0</v>
      </c>
      <c r="F156" s="204">
        <f>F155</f>
        <v>0</v>
      </c>
      <c r="G156" s="204">
        <f>G155</f>
        <v>0</v>
      </c>
      <c r="DL156" s="42" t="e">
        <f>(DL140 + DL155)</f>
        <v>#REF!</v>
      </c>
    </row>
    <row r="157" spans="1:116" x14ac:dyDescent="0.25">
      <c r="B157" s="148"/>
      <c r="C157" s="149"/>
      <c r="D157" s="154"/>
      <c r="E157" s="21"/>
      <c r="F157" s="273"/>
      <c r="G157" s="273"/>
      <c r="DL157" s="274"/>
    </row>
    <row r="158" spans="1:116" x14ac:dyDescent="0.25">
      <c r="A158" s="18"/>
      <c r="B158" s="39">
        <f>'Pressupost Arrencada VIDEOJOC'!B158</f>
        <v>0</v>
      </c>
      <c r="C158" s="33">
        <f>'Pressupost Arrencada VIDEOJOC'!C158</f>
        <v>0</v>
      </c>
      <c r="D158" s="18">
        <f>'Pressupost Arrencada VIDEOJOC'!D158</f>
        <v>0</v>
      </c>
      <c r="E158" s="18">
        <f>'Pressupost Arrencada VIDEOJOC'!N158</f>
        <v>0</v>
      </c>
      <c r="F158" s="18"/>
      <c r="G158" s="18">
        <f t="shared" ref="G158:G164" si="23">F158-E158</f>
        <v>0</v>
      </c>
      <c r="DL158" s="18"/>
    </row>
    <row r="159" spans="1:116" ht="18.75" x14ac:dyDescent="0.3">
      <c r="A159" s="19"/>
      <c r="B159" s="30">
        <f>'Pressupost Arrencada VIDEOJOC'!B159</f>
        <v>0</v>
      </c>
      <c r="C159" s="43" t="str">
        <f>'Pressupost Arrencada VIDEOJOC'!C159</f>
        <v>CAPÍTOL 11.- Assegurances</v>
      </c>
      <c r="D159" s="18">
        <f>'Pressupost Arrencada VIDEOJOC'!D159</f>
        <v>0</v>
      </c>
      <c r="E159" s="18">
        <f>'Pressupost Arrencada VIDEOJOC'!N159</f>
        <v>0</v>
      </c>
      <c r="F159" s="18"/>
      <c r="G159" s="18">
        <f t="shared" si="23"/>
        <v>0</v>
      </c>
      <c r="DL159" s="18" t="e">
        <f>(IF(#REF!=0,1,#REF!)*IF(#REF!=0,1,#REF!)*#REF! )+#REF!*IF(#REF!=0,1,#REF!)*IF(#REF!=0,1,#REF!)</f>
        <v>#REF!</v>
      </c>
    </row>
    <row r="160" spans="1:116" x14ac:dyDescent="0.25">
      <c r="A160" s="18"/>
      <c r="B160" s="40" t="str">
        <f>'Pressupost Arrencada VIDEOJOC'!B160</f>
        <v>Núm. Compte</v>
      </c>
      <c r="C160" s="18">
        <f>'Pressupost Arrencada VIDEOJOC'!C160</f>
        <v>0</v>
      </c>
      <c r="D160" s="18">
        <f>'Pressupost Arrencada VIDEOJOC'!D160</f>
        <v>0</v>
      </c>
      <c r="E160" s="18">
        <f>'Pressupost Arrencada VIDEOJOC'!N160</f>
        <v>0</v>
      </c>
      <c r="F160" s="18"/>
      <c r="G160" s="18">
        <f t="shared" si="23"/>
        <v>0</v>
      </c>
      <c r="DL160" s="18" t="e">
        <f>(IF(#REF!=0,1,#REF!)*IF(#REF!=0,1,#REF!)*#REF! )+#REF!*IF(#REF!=0,1,#REF!)*IF(#REF!=0,1,#REF!)</f>
        <v>#REF!</v>
      </c>
    </row>
    <row r="161" spans="1:116" x14ac:dyDescent="0.25">
      <c r="A161" s="33"/>
      <c r="B161" s="139" t="str">
        <f>'Pressupost Arrencada VIDEOJOC'!B161</f>
        <v>11.01</v>
      </c>
      <c r="C161" s="139" t="str">
        <f>'Pressupost Arrencada VIDEOJOC'!C161</f>
        <v xml:space="preserve">Assegurança de responsabilitat civil </v>
      </c>
      <c r="D161" s="145">
        <f>'Pressupost Arrencada VIDEOJOC'!D161</f>
        <v>0</v>
      </c>
      <c r="E161" s="202">
        <f>'Pressupost Arrencada VIDEOJOC'!N161</f>
        <v>0</v>
      </c>
      <c r="F161" s="206"/>
      <c r="G161" s="205">
        <f t="shared" si="23"/>
        <v>0</v>
      </c>
      <c r="DL161" s="37" t="e">
        <f>(IF(#REF!=0,1,#REF!)*IF(#REF!=0,1,#REF!)*#REF! )+#REF!*IF(#REF!=0,1,#REF!)*IF(#REF!=0,1,#REF!)</f>
        <v>#REF!</v>
      </c>
    </row>
    <row r="162" spans="1:116" x14ac:dyDescent="0.25">
      <c r="A162" s="33"/>
      <c r="B162" s="148" t="str">
        <f>'Pressupost Arrencada VIDEOJOC'!B162</f>
        <v>11.02</v>
      </c>
      <c r="C162" s="148" t="str">
        <f>'Pressupost Arrencada VIDEOJOC'!C162</f>
        <v>Altres assegurances</v>
      </c>
      <c r="D162" s="154">
        <f>'Pressupost Arrencada VIDEOJOC'!D162</f>
        <v>0</v>
      </c>
      <c r="E162" s="202">
        <f>'Pressupost Arrencada VIDEOJOC'!N162</f>
        <v>0</v>
      </c>
      <c r="F162" s="209"/>
      <c r="G162" s="205">
        <f t="shared" si="23"/>
        <v>0</v>
      </c>
      <c r="DL162" s="37" t="e">
        <f>(IF(#REF!=0,1,#REF!)*IF(#REF!=0,1,#REF!)*#REF! )+#REF!*IF(#REF!=0,1,#REF!)*IF(#REF!=0,1,#REF!)</f>
        <v>#REF!</v>
      </c>
    </row>
    <row r="163" spans="1:116" x14ac:dyDescent="0.25">
      <c r="A163" s="33"/>
      <c r="B163" s="139" t="str">
        <f>'Pressupost Arrencada VIDEOJOC'!B163</f>
        <v>11.03</v>
      </c>
      <c r="C163" s="203">
        <f>'Pressupost Arrencada VIDEOJOC'!C163</f>
        <v>0</v>
      </c>
      <c r="D163" s="145">
        <f>'Pressupost Arrencada VIDEOJOC'!D163</f>
        <v>0</v>
      </c>
      <c r="E163" s="202">
        <f>'Pressupost Arrencada VIDEOJOC'!N163</f>
        <v>0</v>
      </c>
      <c r="F163" s="206"/>
      <c r="G163" s="205">
        <f t="shared" si="23"/>
        <v>0</v>
      </c>
      <c r="DL163" s="37" t="e">
        <f>(IF(#REF!=0,1,#REF!)*IF(#REF!=0,1,#REF!)*#REF! )+#REF!*IF(#REF!=0,1,#REF!)*IF(#REF!=0,1,#REF!)</f>
        <v>#REF!</v>
      </c>
    </row>
    <row r="164" spans="1:116" x14ac:dyDescent="0.25">
      <c r="A164" s="33"/>
      <c r="B164" s="148" t="str">
        <f>'Pressupost Arrencada VIDEOJOC'!B164</f>
        <v>11.04</v>
      </c>
      <c r="C164" s="203">
        <f>'Pressupost Arrencada VIDEOJOC'!C164</f>
        <v>0</v>
      </c>
      <c r="D164" s="154">
        <f>'Pressupost Arrencada VIDEOJOC'!D164</f>
        <v>0</v>
      </c>
      <c r="E164" s="202">
        <f>'Pressupost Arrencada VIDEOJOC'!N164</f>
        <v>0</v>
      </c>
      <c r="F164" s="264"/>
      <c r="G164" s="205">
        <f t="shared" si="23"/>
        <v>0</v>
      </c>
      <c r="DL164" s="37" t="e">
        <f>(IF(#REF!=0,1,#REF!)*IF(#REF!=0,1,#REF!)*#REF! )+#REF!*IF(#REF!=0,1,#REF!)*IF(#REF!=0,1,#REF!)</f>
        <v>#REF!</v>
      </c>
    </row>
    <row r="165" spans="1:116" ht="15.75" thickBot="1" x14ac:dyDescent="0.3">
      <c r="A165" s="18"/>
      <c r="B165" s="35">
        <f>'Pressupost Arrencada VIDEOJOC'!B166</f>
        <v>0</v>
      </c>
      <c r="C165" s="128">
        <f>'Pressupost Arrencada VIDEOJOC'!C165</f>
        <v>0</v>
      </c>
      <c r="D165" s="129">
        <f>'Pressupost Arrencada VIDEOJOC'!D165</f>
        <v>0</v>
      </c>
      <c r="E165" s="131">
        <f>'Pressupost Arrencada VIDEOJOC'!N165</f>
        <v>0</v>
      </c>
      <c r="F165" s="131">
        <f>SUM(F161:F164)</f>
        <v>0</v>
      </c>
      <c r="G165" s="131">
        <f>SUM(G161:G164)</f>
        <v>0</v>
      </c>
      <c r="DL165" s="38" t="e">
        <f>(IF(#REF!=0,1,#REF!)*IF(#REF!=0,1,#REF!)*#REF! )+#REF!*IF(#REF!=0,1,#REF!)*IF(#REF!=0,1,#REF!)</f>
        <v>#REF!</v>
      </c>
    </row>
    <row r="166" spans="1:116" ht="15" customHeight="1" x14ac:dyDescent="0.25">
      <c r="A166" s="18"/>
      <c r="B166" s="30"/>
      <c r="C166" s="66" t="str">
        <f>"TOTAL" &amp; " " &amp;C159</f>
        <v>TOTAL CAPÍTOL 11.- Assegurances</v>
      </c>
      <c r="D166" s="67"/>
      <c r="E166" s="204">
        <f>'Pressupost Arrencada VIDEOJOC'!N166</f>
        <v>0</v>
      </c>
      <c r="F166" s="204">
        <f>F165</f>
        <v>0</v>
      </c>
      <c r="G166" s="204">
        <f>G165</f>
        <v>0</v>
      </c>
      <c r="DL166" s="42" t="e">
        <f>(DL150 + DL165)</f>
        <v>#REF!</v>
      </c>
    </row>
    <row r="167" spans="1:116" x14ac:dyDescent="0.25">
      <c r="A167" s="33"/>
      <c r="B167" s="148"/>
      <c r="C167" s="148"/>
      <c r="D167" s="154"/>
      <c r="E167" s="21"/>
      <c r="F167" s="273"/>
      <c r="G167" s="273"/>
      <c r="DL167" s="274"/>
    </row>
    <row r="168" spans="1:116" ht="18.75" x14ac:dyDescent="0.3">
      <c r="A168" s="19"/>
      <c r="B168" s="30">
        <f>'Pressupost Arrencada VIDEOJOC'!B168</f>
        <v>0</v>
      </c>
      <c r="C168" s="43" t="str">
        <f>'Pressupost Arrencada VIDEOJOC'!C168</f>
        <v>CAPÍTOL 12.- Despeses generals</v>
      </c>
      <c r="D168" s="18">
        <f>'Pressupost Arrencada VIDEOJOC'!D168</f>
        <v>0</v>
      </c>
      <c r="E168" s="18">
        <f>'Pressupost Arrencada VIDEOJOC'!N168</f>
        <v>0</v>
      </c>
      <c r="F168" s="18"/>
      <c r="G168" s="18">
        <f t="shared" ref="G168:G170" si="24">F168-E168</f>
        <v>0</v>
      </c>
      <c r="DL168" s="18" t="e">
        <f>(IF(#REF!=0,1,#REF!)*IF(#REF!=0,1,#REF!)*#REF! )+#REF!*IF(#REF!=0,1,#REF!)*IF(#REF!=0,1,#REF!)</f>
        <v>#REF!</v>
      </c>
    </row>
    <row r="169" spans="1:116" x14ac:dyDescent="0.25">
      <c r="A169" s="18"/>
      <c r="B169" s="40" t="str">
        <f>'Pressupost Arrencada VIDEOJOC'!B169</f>
        <v>Núm. Compte</v>
      </c>
      <c r="C169" s="18">
        <f>'Pressupost Arrencada VIDEOJOC'!C169</f>
        <v>0</v>
      </c>
      <c r="D169" s="18">
        <f>'Pressupost Arrencada VIDEOJOC'!D169</f>
        <v>0</v>
      </c>
      <c r="E169" s="18">
        <f>'Pressupost Arrencada VIDEOJOC'!N169</f>
        <v>0</v>
      </c>
      <c r="F169" s="18"/>
      <c r="G169" s="18">
        <f t="shared" si="24"/>
        <v>0</v>
      </c>
      <c r="DL169" s="18" t="e">
        <f>(IF(#REF!=0,1,#REF!)*IF(#REF!=0,1,#REF!)*#REF! )+#REF!*IF(#REF!=0,1,#REF!)*IF(#REF!=0,1,#REF!)</f>
        <v>#REF!</v>
      </c>
    </row>
    <row r="170" spans="1:116" x14ac:dyDescent="0.25">
      <c r="A170" s="33"/>
      <c r="B170" s="139" t="str">
        <f>'Pressupost Arrencada VIDEOJOC'!B170</f>
        <v>12.01</v>
      </c>
      <c r="C170" s="139" t="str">
        <f>'Pressupost Arrencada VIDEOJOC'!C170</f>
        <v xml:space="preserve">Lloguer d'oficina </v>
      </c>
      <c r="D170" s="145">
        <f>'Pressupost Arrencada VIDEOJOC'!D170</f>
        <v>0</v>
      </c>
      <c r="E170" s="202">
        <f>'Pressupost Arrencada VIDEOJOC'!N170</f>
        <v>0</v>
      </c>
      <c r="F170" s="206"/>
      <c r="G170" s="205">
        <f t="shared" si="24"/>
        <v>0</v>
      </c>
      <c r="DL170" s="37" t="e">
        <f>(IF(#REF!=0,1,#REF!)*IF(#REF!=0,1,#REF!)*#REF! )+#REF!*IF(#REF!=0,1,#REF!)*IF(#REF!=0,1,#REF!)</f>
        <v>#REF!</v>
      </c>
    </row>
    <row r="171" spans="1:116" x14ac:dyDescent="0.25">
      <c r="A171" s="33"/>
      <c r="B171" s="148" t="str">
        <f>'Pressupost Arrencada VIDEOJOC'!B171</f>
        <v>12.02</v>
      </c>
      <c r="C171" s="148" t="str">
        <f>'Pressupost Arrencada VIDEOJOC'!C171</f>
        <v xml:space="preserve">Missatgeria </v>
      </c>
      <c r="D171" s="154">
        <f>'Pressupost Arrencada VIDEOJOC'!D171</f>
        <v>0</v>
      </c>
      <c r="E171" s="202">
        <f>'Pressupost Arrencada VIDEOJOC'!N171</f>
        <v>0</v>
      </c>
      <c r="F171" s="209"/>
      <c r="G171" s="205">
        <f t="shared" ref="G171:G185" si="25">F171-E171</f>
        <v>0</v>
      </c>
      <c r="DL171" s="37" t="e">
        <f>(IF(#REF!=0,1,#REF!)*IF(#REF!=0,1,#REF!)*#REF! )+#REF!*IF(#REF!=0,1,#REF!)*IF(#REF!=0,1,#REF!)</f>
        <v>#REF!</v>
      </c>
    </row>
    <row r="172" spans="1:116" x14ac:dyDescent="0.25">
      <c r="A172" s="33"/>
      <c r="B172" s="139" t="str">
        <f>'Pressupost Arrencada VIDEOJOC'!B172</f>
        <v>12.03</v>
      </c>
      <c r="C172" s="139" t="str">
        <f>'Pressupost Arrencada VIDEOJOC'!C172</f>
        <v xml:space="preserve">Correu i telègrafs  </v>
      </c>
      <c r="D172" s="145">
        <f>'Pressupost Arrencada VIDEOJOC'!D172</f>
        <v>0</v>
      </c>
      <c r="E172" s="202">
        <f>'Pressupost Arrencada VIDEOJOC'!N172</f>
        <v>0</v>
      </c>
      <c r="F172" s="206"/>
      <c r="G172" s="205">
        <f t="shared" si="25"/>
        <v>0</v>
      </c>
      <c r="DL172" s="37" t="e">
        <f>(IF(#REF!=0,1,#REF!)*IF(#REF!=0,1,#REF!)*#REF! )+#REF!*IF(#REF!=0,1,#REF!)*IF(#REF!=0,1,#REF!)</f>
        <v>#REF!</v>
      </c>
    </row>
    <row r="173" spans="1:116" x14ac:dyDescent="0.25">
      <c r="A173" s="33"/>
      <c r="B173" s="148" t="str">
        <f>'Pressupost Arrencada VIDEOJOC'!B173</f>
        <v>12.04</v>
      </c>
      <c r="C173" s="148" t="str">
        <f>'Pressupost Arrencada VIDEOJOC'!C173</f>
        <v xml:space="preserve">Telèfons </v>
      </c>
      <c r="D173" s="154">
        <f>'Pressupost Arrencada VIDEOJOC'!D173</f>
        <v>0</v>
      </c>
      <c r="E173" s="202">
        <f>'Pressupost Arrencada VIDEOJOC'!N173</f>
        <v>0</v>
      </c>
      <c r="F173" s="209"/>
      <c r="G173" s="205">
        <f t="shared" si="25"/>
        <v>0</v>
      </c>
      <c r="DL173" s="37" t="e">
        <f>(IF(#REF!=0,1,#REF!)*IF(#REF!=0,1,#REF!)*#REF! )+#REF!*IF(#REF!=0,1,#REF!)*IF(#REF!=0,1,#REF!)</f>
        <v>#REF!</v>
      </c>
    </row>
    <row r="174" spans="1:116" x14ac:dyDescent="0.25">
      <c r="A174" s="33"/>
      <c r="B174" s="139" t="str">
        <f>'Pressupost Arrencada VIDEOJOC'!B174</f>
        <v>12.05</v>
      </c>
      <c r="C174" s="139" t="str">
        <f>'Pressupost Arrencada VIDEOJOC'!C174</f>
        <v xml:space="preserve">Llum, aigua, neteja </v>
      </c>
      <c r="D174" s="145">
        <f>'Pressupost Arrencada VIDEOJOC'!D174</f>
        <v>0</v>
      </c>
      <c r="E174" s="202">
        <f>'Pressupost Arrencada VIDEOJOC'!N174</f>
        <v>0</v>
      </c>
      <c r="F174" s="206"/>
      <c r="G174" s="205">
        <f t="shared" si="25"/>
        <v>0</v>
      </c>
      <c r="DL174" s="37" t="e">
        <f>(IF(#REF!=0,1,#REF!)*IF(#REF!=0,1,#REF!)*#REF! )+#REF!*IF(#REF!=0,1,#REF!)*IF(#REF!=0,1,#REF!)</f>
        <v>#REF!</v>
      </c>
    </row>
    <row r="175" spans="1:116" x14ac:dyDescent="0.25">
      <c r="A175" s="33"/>
      <c r="B175" s="148" t="str">
        <f>'Pressupost Arrencada VIDEOJOC'!B175</f>
        <v>12.06</v>
      </c>
      <c r="C175" s="148" t="str">
        <f>'Pressupost Arrencada VIDEOJOC'!C175</f>
        <v xml:space="preserve">Material d' oficina </v>
      </c>
      <c r="D175" s="154">
        <f>'Pressupost Arrencada VIDEOJOC'!D175</f>
        <v>0</v>
      </c>
      <c r="E175" s="202">
        <f>'Pressupost Arrencada VIDEOJOC'!N175</f>
        <v>0</v>
      </c>
      <c r="F175" s="209"/>
      <c r="G175" s="205">
        <f t="shared" si="25"/>
        <v>0</v>
      </c>
      <c r="DL175" s="37" t="e">
        <f>(IF(#REF!=0,1,#REF!)*IF(#REF!=0,1,#REF!)*#REF! )+#REF!*IF(#REF!=0,1,#REF!)*IF(#REF!=0,1,#REF!)</f>
        <v>#REF!</v>
      </c>
    </row>
    <row r="176" spans="1:116" x14ac:dyDescent="0.25">
      <c r="A176" s="33"/>
      <c r="B176" s="139" t="str">
        <f>'Pressupost Arrencada VIDEOJOC'!B176</f>
        <v>12.07</v>
      </c>
      <c r="C176" s="139" t="str">
        <f>'Pressupost Arrencada VIDEOJOC'!C176</f>
        <v>Discs durs</v>
      </c>
      <c r="D176" s="145">
        <f>'Pressupost Arrencada VIDEOJOC'!D176</f>
        <v>0</v>
      </c>
      <c r="E176" s="202">
        <f>'Pressupost Arrencada VIDEOJOC'!N176</f>
        <v>0</v>
      </c>
      <c r="F176" s="206"/>
      <c r="G176" s="205">
        <f t="shared" si="25"/>
        <v>0</v>
      </c>
      <c r="DL176" s="37" t="e">
        <f>(IF(#REF!=0,1,#REF!)*IF(#REF!=0,1,#REF!)*#REF! )+#REF!*IF(#REF!=0,1,#REF!)*IF(#REF!=0,1,#REF!)</f>
        <v>#REF!</v>
      </c>
    </row>
    <row r="177" spans="1:116" x14ac:dyDescent="0.25">
      <c r="A177" s="33"/>
      <c r="B177" s="148" t="str">
        <f>'Pressupost Arrencada VIDEOJOC'!B177</f>
        <v>12.08</v>
      </c>
      <c r="C177" s="148" t="str">
        <f>'Pressupost Arrencada VIDEOJOC'!C177</f>
        <v>Gestoria</v>
      </c>
      <c r="D177" s="154">
        <f>'Pressupost Arrencada VIDEOJOC'!D177</f>
        <v>0</v>
      </c>
      <c r="E177" s="202">
        <f>'Pressupost Arrencada VIDEOJOC'!N177</f>
        <v>0</v>
      </c>
      <c r="F177" s="209"/>
      <c r="G177" s="205">
        <f t="shared" si="25"/>
        <v>0</v>
      </c>
      <c r="DL177" s="37" t="e">
        <f>(IF(#REF!=0,1,#REF!)*IF(#REF!=0,1,#REF!)*#REF! )+#REF!*IF(#REF!=0,1,#REF!)*IF(#REF!=0,1,#REF!)</f>
        <v>#REF!</v>
      </c>
    </row>
    <row r="178" spans="1:116" x14ac:dyDescent="0.25">
      <c r="A178" s="33"/>
      <c r="B178" s="139" t="str">
        <f>'Pressupost Arrencada VIDEOJOC'!B178</f>
        <v>12.09</v>
      </c>
      <c r="C178" s="139" t="str">
        <f>'Pressupost Arrencada VIDEOJOC'!C178</f>
        <v xml:space="preserve">Fotocòpies </v>
      </c>
      <c r="D178" s="145">
        <f>'Pressupost Arrencada VIDEOJOC'!D178</f>
        <v>0</v>
      </c>
      <c r="E178" s="202">
        <f>'Pressupost Arrencada VIDEOJOC'!N178</f>
        <v>0</v>
      </c>
      <c r="F178" s="206"/>
      <c r="G178" s="205">
        <f t="shared" si="25"/>
        <v>0</v>
      </c>
      <c r="DL178" s="37" t="e">
        <f>(IF(#REF!=0,1,#REF!)*IF(#REF!=0,1,#REF!)*#REF! )+#REF!*IF(#REF!=0,1,#REF!)*IF(#REF!=0,1,#REF!)</f>
        <v>#REF!</v>
      </c>
    </row>
    <row r="179" spans="1:116" x14ac:dyDescent="0.25">
      <c r="A179" s="33"/>
      <c r="B179" s="148" t="str">
        <f>'Pressupost Arrencada VIDEOJOC'!B179</f>
        <v>12.10</v>
      </c>
      <c r="C179" s="148" t="str">
        <f>'Pressupost Arrencada VIDEOJOC'!C179</f>
        <v xml:space="preserve">Despeses financeres </v>
      </c>
      <c r="D179" s="154">
        <f>'Pressupost Arrencada VIDEOJOC'!D179</f>
        <v>0</v>
      </c>
      <c r="E179" s="202">
        <f>'Pressupost Arrencada VIDEOJOC'!N179</f>
        <v>0</v>
      </c>
      <c r="F179" s="209"/>
      <c r="G179" s="205">
        <f t="shared" si="25"/>
        <v>0</v>
      </c>
      <c r="DL179" s="37" t="e">
        <f>(IF(#REF!=0,1,#REF!)*IF(#REF!=0,1,#REF!)*#REF! )+#REF!*IF(#REF!=0,1,#REF!)*IF(#REF!=0,1,#REF!)</f>
        <v>#REF!</v>
      </c>
    </row>
    <row r="180" spans="1:116" x14ac:dyDescent="0.25">
      <c r="A180" s="33"/>
      <c r="B180" s="139" t="str">
        <f>'Pressupost Arrencada VIDEOJOC'!B180</f>
        <v>12.11</v>
      </c>
      <c r="C180" s="139" t="str">
        <f>'Pressupost Arrencada VIDEOJOC'!C180</f>
        <v>Imprevistos</v>
      </c>
      <c r="D180" s="145">
        <f>'Pressupost Arrencada VIDEOJOC'!D180</f>
        <v>0</v>
      </c>
      <c r="E180" s="202">
        <f>'Pressupost Arrencada VIDEOJOC'!N180</f>
        <v>0</v>
      </c>
      <c r="F180" s="206"/>
      <c r="G180" s="205">
        <f t="shared" si="25"/>
        <v>0</v>
      </c>
      <c r="DL180" s="37" t="e">
        <f>(IF(#REF!=0,1,#REF!)*IF(#REF!=0,1,#REF!)*#REF! )+#REF!*IF(#REF!=0,1,#REF!)*IF(#REF!=0,1,#REF!)</f>
        <v>#REF!</v>
      </c>
    </row>
    <row r="181" spans="1:116" x14ac:dyDescent="0.25">
      <c r="A181" s="33"/>
      <c r="B181" s="148" t="str">
        <f>'Pressupost Arrencada VIDEOJOC'!B181</f>
        <v>12.12</v>
      </c>
      <c r="C181" s="148" t="str">
        <f>'Pressupost Arrencada VIDEOJOC'!C181</f>
        <v>Despeses especials</v>
      </c>
      <c r="D181" s="154">
        <f>'Pressupost Arrencada VIDEOJOC'!D181</f>
        <v>0</v>
      </c>
      <c r="E181" s="202">
        <f>'Pressupost Arrencada VIDEOJOC'!N181</f>
        <v>0</v>
      </c>
      <c r="F181" s="209"/>
      <c r="G181" s="205">
        <f t="shared" si="25"/>
        <v>0</v>
      </c>
      <c r="DL181" s="37" t="e">
        <f>(IF(#REF!=0,1,#REF!)*IF(#REF!=0,1,#REF!)*#REF! )+#REF!*IF(#REF!=0,1,#REF!)*IF(#REF!=0,1,#REF!)</f>
        <v>#REF!</v>
      </c>
    </row>
    <row r="182" spans="1:116" x14ac:dyDescent="0.25">
      <c r="A182" s="33"/>
      <c r="B182" s="139" t="str">
        <f>'Pressupost Arrencada VIDEOJOC'!B182</f>
        <v>12.13</v>
      </c>
      <c r="C182" s="139" t="str">
        <f>'Pressupost Arrencada VIDEOJOC'!C182</f>
        <v>Despeses especials</v>
      </c>
      <c r="D182" s="145">
        <f>'Pressupost Arrencada VIDEOJOC'!D182</f>
        <v>0</v>
      </c>
      <c r="E182" s="202">
        <f>'Pressupost Arrencada VIDEOJOC'!N182</f>
        <v>0</v>
      </c>
      <c r="F182" s="206"/>
      <c r="G182" s="205">
        <f t="shared" si="25"/>
        <v>0</v>
      </c>
      <c r="DL182" s="37" t="e">
        <f>(IF(#REF!=0,1,#REF!)*IF(#REF!=0,1,#REF!)*#REF! )+#REF!*IF(#REF!=0,1,#REF!)*IF(#REF!=0,1,#REF!)</f>
        <v>#REF!</v>
      </c>
    </row>
    <row r="183" spans="1:116" x14ac:dyDescent="0.25">
      <c r="A183" s="33"/>
      <c r="B183" s="148" t="str">
        <f>'Pressupost Arrencada VIDEOJOC'!B183</f>
        <v>12.14</v>
      </c>
      <c r="C183" s="203">
        <f>'Pressupost Arrencada VIDEOJOC'!C183</f>
        <v>0</v>
      </c>
      <c r="D183" s="154">
        <f>'Pressupost Arrencada VIDEOJOC'!D183</f>
        <v>0</v>
      </c>
      <c r="E183" s="202">
        <f>'Pressupost Arrencada VIDEOJOC'!N183</f>
        <v>0</v>
      </c>
      <c r="F183" s="264"/>
      <c r="G183" s="205">
        <f t="shared" si="25"/>
        <v>0</v>
      </c>
      <c r="DL183" s="37" t="e">
        <f>(IF(#REF!=0,1,#REF!)*IF(#REF!=0,1,#REF!)*#REF! )+#REF!*IF(#REF!=0,1,#REF!)*IF(#REF!=0,1,#REF!)</f>
        <v>#REF!</v>
      </c>
    </row>
    <row r="184" spans="1:116" x14ac:dyDescent="0.25">
      <c r="A184" s="33"/>
      <c r="B184" s="148" t="str">
        <f>'Pressupost Arrencada VIDEOJOC'!B184</f>
        <v>12.15</v>
      </c>
      <c r="C184" s="203">
        <f>'Pressupost Arrencada VIDEOJOC'!C184</f>
        <v>0</v>
      </c>
      <c r="D184" s="145">
        <f>'Pressupost Arrencada VIDEOJOC'!D184</f>
        <v>0</v>
      </c>
      <c r="E184" s="202">
        <f>'Pressupost Arrencada VIDEOJOC'!N184</f>
        <v>0</v>
      </c>
      <c r="F184" s="206"/>
      <c r="G184" s="205">
        <f t="shared" si="25"/>
        <v>0</v>
      </c>
      <c r="DL184" s="37" t="e">
        <f>(IF(#REF!=0,1,#REF!)*IF(#REF!=0,1,#REF!)*#REF! )+#REF!*IF(#REF!=0,1,#REF!)*IF(#REF!=0,1,#REF!)</f>
        <v>#REF!</v>
      </c>
    </row>
    <row r="185" spans="1:116" x14ac:dyDescent="0.25">
      <c r="A185" s="33"/>
      <c r="B185" s="148" t="str">
        <f>'Pressupost Arrencada VIDEOJOC'!B185</f>
        <v>12.16</v>
      </c>
      <c r="C185" s="203">
        <f>'Pressupost Arrencada VIDEOJOC'!C185</f>
        <v>0</v>
      </c>
      <c r="D185" s="154">
        <f>'Pressupost Arrencada VIDEOJOC'!D185</f>
        <v>0</v>
      </c>
      <c r="E185" s="202">
        <f>'Pressupost Arrencada VIDEOJOC'!N185</f>
        <v>0</v>
      </c>
      <c r="F185" s="264"/>
      <c r="G185" s="205">
        <f t="shared" si="25"/>
        <v>0</v>
      </c>
      <c r="DL185" s="37" t="e">
        <f>(IF(#REF!=0,1,#REF!)*IF(#REF!=0,1,#REF!)*#REF! )+#REF!*IF(#REF!=0,1,#REF!)*IF(#REF!=0,1,#REF!)</f>
        <v>#REF!</v>
      </c>
    </row>
    <row r="186" spans="1:116" ht="15.75" thickBot="1" x14ac:dyDescent="0.3">
      <c r="A186" s="18"/>
      <c r="B186" s="35">
        <f>'Pressupost Arrencada VIDEOJOC'!B187</f>
        <v>0</v>
      </c>
      <c r="C186" s="128">
        <f>'Pressupost Arrencada VIDEOJOC'!C186</f>
        <v>0</v>
      </c>
      <c r="D186" s="129">
        <f>'Pressupost Arrencada VIDEOJOC'!D186</f>
        <v>0</v>
      </c>
      <c r="E186" s="131">
        <f>'Pressupost Arrencada VIDEOJOC'!N186</f>
        <v>0</v>
      </c>
      <c r="F186" s="131">
        <f>SUM(F170:F185)</f>
        <v>0</v>
      </c>
      <c r="G186" s="131">
        <f>SUM(G170:G185)</f>
        <v>0</v>
      </c>
      <c r="DL186" s="38" t="e">
        <f>(IF(#REF!=0,1,#REF!)*IF(#REF!=0,1,#REF!)*#REF! )+#REF!*IF(#REF!=0,1,#REF!)*IF(#REF!=0,1,#REF!)</f>
        <v>#REF!</v>
      </c>
    </row>
    <row r="187" spans="1:116" ht="15" customHeight="1" x14ac:dyDescent="0.25">
      <c r="A187" s="18"/>
      <c r="B187" s="30"/>
      <c r="C187" s="66" t="str">
        <f>"TOTAL" &amp; " " &amp;C168</f>
        <v>TOTAL CAPÍTOL 12.- Despeses generals</v>
      </c>
      <c r="D187" s="67"/>
      <c r="E187" s="204">
        <f>'Pressupost Arrencada VIDEOJOC'!N187</f>
        <v>0</v>
      </c>
      <c r="F187" s="204">
        <f>F186</f>
        <v>0</v>
      </c>
      <c r="G187" s="204">
        <f>G186</f>
        <v>0</v>
      </c>
      <c r="DL187" s="42" t="e">
        <f>(DL171 + DL186)</f>
        <v>#REF!</v>
      </c>
    </row>
    <row r="188" spans="1:116" x14ac:dyDescent="0.25">
      <c r="B188" s="148"/>
      <c r="C188" s="149"/>
      <c r="D188" s="154"/>
      <c r="E188" s="21"/>
      <c r="F188" s="273"/>
      <c r="G188" s="273"/>
      <c r="DL188" s="274"/>
    </row>
    <row r="189" spans="1:116" ht="18.75" x14ac:dyDescent="0.3">
      <c r="A189" s="19"/>
      <c r="B189" s="30">
        <f>'Pressupost Arrencada VIDEOJOC'!B189</f>
        <v>0</v>
      </c>
      <c r="C189" s="43">
        <f>'Pressupost Arrencada VIDEOJOC'!C189</f>
        <v>0</v>
      </c>
      <c r="D189" s="18">
        <f>'Pressupost Arrencada VIDEOJOC'!D189</f>
        <v>0</v>
      </c>
      <c r="E189" s="18">
        <f>'Pressupost Arrencada VIDEOJOC'!N189</f>
        <v>0</v>
      </c>
      <c r="F189" s="18"/>
      <c r="G189" s="18">
        <f t="shared" ref="G189:G192" si="26">F189-E189</f>
        <v>0</v>
      </c>
      <c r="DL189" s="18" t="e">
        <f>(IF(#REF!=0,1,#REF!)*IF(#REF!=0,1,#REF!)*#REF! )+#REF!*IF(#REF!=0,1,#REF!)*IF(#REF!=0,1,#REF!)</f>
        <v>#REF!</v>
      </c>
    </row>
    <row r="190" spans="1:116" ht="18.75" x14ac:dyDescent="0.3">
      <c r="A190" s="19"/>
      <c r="B190" s="30">
        <f>'Pressupost Arrencada VIDEOJOC'!B190</f>
        <v>0</v>
      </c>
      <c r="C190" s="43" t="str">
        <f>'Pressupost Arrencada VIDEOJOC'!C190</f>
        <v>CAPÍTOL 13.- Altres necessitats projecte</v>
      </c>
      <c r="D190" s="18">
        <f>'Pressupost Arrencada VIDEOJOC'!D190</f>
        <v>0</v>
      </c>
      <c r="E190" s="18">
        <f>'Pressupost Arrencada VIDEOJOC'!N190</f>
        <v>0</v>
      </c>
      <c r="F190" s="18"/>
      <c r="G190" s="18">
        <f t="shared" si="26"/>
        <v>0</v>
      </c>
      <c r="DL190" s="18" t="e">
        <f>(IF(#REF!=0,1,#REF!)*IF(#REF!=0,1,#REF!)*#REF! )+#REF!*IF(#REF!=0,1,#REF!)*IF(#REF!=0,1,#REF!)</f>
        <v>#REF!</v>
      </c>
    </row>
    <row r="191" spans="1:116" x14ac:dyDescent="0.25">
      <c r="A191" s="18"/>
      <c r="B191" s="40" t="str">
        <f>'Pressupost Arrencada VIDEOJOC'!B191</f>
        <v>Núm. Compte</v>
      </c>
      <c r="C191" s="18">
        <f>'Pressupost Arrencada VIDEOJOC'!C191</f>
        <v>0</v>
      </c>
      <c r="D191" s="18">
        <f>'Pressupost Arrencada VIDEOJOC'!D191</f>
        <v>0</v>
      </c>
      <c r="E191" s="18">
        <f>'Pressupost Arrencada VIDEOJOC'!N191</f>
        <v>0</v>
      </c>
      <c r="F191" s="18"/>
      <c r="G191" s="18">
        <f t="shared" si="26"/>
        <v>0</v>
      </c>
      <c r="DL191" s="18" t="e">
        <f>(IF(#REF!=0,1,#REF!)*IF(#REF!=0,1,#REF!)*#REF! )+#REF!*IF(#REF!=0,1,#REF!)*IF(#REF!=0,1,#REF!)</f>
        <v>#REF!</v>
      </c>
    </row>
    <row r="192" spans="1:116" x14ac:dyDescent="0.25">
      <c r="A192" s="33"/>
      <c r="B192" s="139" t="str">
        <f>'Pressupost Arrencada VIDEOJOC'!B192</f>
        <v>13.01</v>
      </c>
      <c r="C192" s="203">
        <f>'Pressupost Arrencada VIDEOJOC'!C192</f>
        <v>0</v>
      </c>
      <c r="D192" s="145">
        <f>'Pressupost Arrencada VIDEOJOC'!D192</f>
        <v>0</v>
      </c>
      <c r="E192" s="202">
        <f>'Pressupost Arrencada VIDEOJOC'!N192</f>
        <v>0</v>
      </c>
      <c r="F192" s="206"/>
      <c r="G192" s="205">
        <f t="shared" si="26"/>
        <v>0</v>
      </c>
      <c r="DL192" s="37" t="e">
        <f>(IF(#REF!=0,1,#REF!)*IF(#REF!=0,1,#REF!)*#REF! )+#REF!*IF(#REF!=0,1,#REF!)*IF(#REF!=0,1,#REF!)</f>
        <v>#REF!</v>
      </c>
    </row>
    <row r="193" spans="1:116" x14ac:dyDescent="0.25">
      <c r="A193" s="33"/>
      <c r="B193" s="148" t="str">
        <f>'Pressupost Arrencada VIDEOJOC'!B193</f>
        <v>13.02</v>
      </c>
      <c r="C193" s="203">
        <f>'Pressupost Arrencada VIDEOJOC'!C193</f>
        <v>0</v>
      </c>
      <c r="D193" s="154">
        <f>'Pressupost Arrencada VIDEOJOC'!D193</f>
        <v>0</v>
      </c>
      <c r="E193" s="202">
        <f>'Pressupost Arrencada VIDEOJOC'!N193</f>
        <v>0</v>
      </c>
      <c r="F193" s="264"/>
      <c r="G193" s="205">
        <f t="shared" ref="G193:G194" si="27">F193-E193</f>
        <v>0</v>
      </c>
      <c r="DL193" s="37" t="e">
        <f>(IF(#REF!=0,1,#REF!)*IF(#REF!=0,1,#REF!)*#REF! )+#REF!*IF(#REF!=0,1,#REF!)*IF(#REF!=0,1,#REF!)</f>
        <v>#REF!</v>
      </c>
    </row>
    <row r="194" spans="1:116" x14ac:dyDescent="0.25">
      <c r="A194" s="33"/>
      <c r="B194" s="139" t="str">
        <f>'Pressupost Arrencada VIDEOJOC'!B194</f>
        <v>13.03</v>
      </c>
      <c r="C194" s="203">
        <f>'Pressupost Arrencada VIDEOJOC'!C194</f>
        <v>0</v>
      </c>
      <c r="D194" s="145">
        <f>'Pressupost Arrencada VIDEOJOC'!D194</f>
        <v>0</v>
      </c>
      <c r="E194" s="202">
        <f>'Pressupost Arrencada VIDEOJOC'!N194</f>
        <v>0</v>
      </c>
      <c r="F194" s="206"/>
      <c r="G194" s="205">
        <f t="shared" si="27"/>
        <v>0</v>
      </c>
      <c r="DL194" s="37" t="e">
        <f>(IF(#REF!=0,1,#REF!)*IF(#REF!=0,1,#REF!)*#REF! )+#REF!*IF(#REF!=0,1,#REF!)*IF(#REF!=0,1,#REF!)</f>
        <v>#REF!</v>
      </c>
    </row>
    <row r="195" spans="1:116" ht="15.75" thickBot="1" x14ac:dyDescent="0.3">
      <c r="A195" s="18"/>
      <c r="B195" s="35">
        <f>'Pressupost Arrencada VIDEOJOC'!B196</f>
        <v>0</v>
      </c>
      <c r="C195" s="128">
        <f>'Pressupost Arrencada VIDEOJOC'!C195</f>
        <v>0</v>
      </c>
      <c r="D195" s="129">
        <f>'Pressupost Arrencada VIDEOJOC'!D195</f>
        <v>0</v>
      </c>
      <c r="E195" s="131">
        <f>'Pressupost Arrencada VIDEOJOC'!N195</f>
        <v>0</v>
      </c>
      <c r="F195" s="131">
        <f>SUM(F192:F194)</f>
        <v>0</v>
      </c>
      <c r="G195" s="131">
        <f>SUM(G192:G194)</f>
        <v>0</v>
      </c>
      <c r="DL195" s="38" t="e">
        <f>(IF(#REF!=0,1,#REF!)*IF(#REF!=0,1,#REF!)*#REF! )+#REF!*IF(#REF!=0,1,#REF!)*IF(#REF!=0,1,#REF!)</f>
        <v>#REF!</v>
      </c>
    </row>
    <row r="196" spans="1:116" ht="15" customHeight="1" x14ac:dyDescent="0.25">
      <c r="A196" s="18"/>
      <c r="B196" s="30"/>
      <c r="C196" s="66" t="str">
        <f>"TOTAL" &amp; " " &amp;C190</f>
        <v>TOTAL CAPÍTOL 13.- Altres necessitats projecte</v>
      </c>
      <c r="D196" s="67"/>
      <c r="E196" s="204">
        <f>'Pressupost Arrencada VIDEOJOC'!N196</f>
        <v>0</v>
      </c>
      <c r="F196" s="204">
        <f>F195</f>
        <v>0</v>
      </c>
      <c r="G196" s="204">
        <f>G195</f>
        <v>0</v>
      </c>
      <c r="DL196" s="42" t="e">
        <f>(DL180 + DL195)</f>
        <v>#REF!</v>
      </c>
    </row>
    <row r="197" spans="1:116" x14ac:dyDescent="0.25">
      <c r="A197" s="33"/>
      <c r="B197" s="148"/>
      <c r="C197" s="148"/>
      <c r="D197" s="154"/>
      <c r="E197" s="21"/>
      <c r="F197" s="273"/>
      <c r="G197" s="273"/>
      <c r="DL197" s="274"/>
    </row>
    <row r="198" spans="1:116" x14ac:dyDescent="0.25">
      <c r="A198" s="33"/>
      <c r="B198" s="148"/>
      <c r="C198" s="148"/>
      <c r="D198" s="154"/>
      <c r="E198" s="21"/>
      <c r="F198" s="273"/>
      <c r="G198" s="273"/>
      <c r="DL198" s="274"/>
    </row>
    <row r="199" spans="1:116" x14ac:dyDescent="0.25">
      <c r="B199" s="148"/>
      <c r="C199" s="149"/>
      <c r="D199" s="154"/>
      <c r="E199" s="21"/>
      <c r="F199" s="273"/>
      <c r="G199" s="273"/>
      <c r="DL199" s="274"/>
    </row>
    <row r="200" spans="1:116" ht="18.75" x14ac:dyDescent="0.3">
      <c r="B200" s="50">
        <f>'Pressupost Arrencada VIDEOJOC'!B202</f>
        <v>0</v>
      </c>
      <c r="C200" s="54" t="str">
        <f>'Pressupost Arrencada VIDEOJOC'!C202</f>
        <v>COST TOTAL ABANS BENEFICI INDUSTRIAL</v>
      </c>
      <c r="D200" s="55"/>
      <c r="E200" s="275">
        <f>'Pressupost Arrencada VIDEOJOC'!N200</f>
        <v>0</v>
      </c>
      <c r="F200" s="275">
        <f>SUM(F18+F35+F50+F82+F92+F101+F111+F120+F129+F156+F166+F187+F196)</f>
        <v>0</v>
      </c>
      <c r="G200" s="275">
        <f>SUM(G18+G35+G50+G82+G92+G101+G111+G120+G129+G156+G166+G187+G196)</f>
        <v>0</v>
      </c>
      <c r="DL200" s="57" t="e">
        <f>(IF(#REF!=0,1,#REF!)*IF(#REF!=0,1,#REF!)*#REF! )+#REF!*IF(#REF!=0,1,#REF!)*IF(#REF!=0,1,#REF!)</f>
        <v>#REF!</v>
      </c>
    </row>
  </sheetData>
  <sheetProtection algorithmName="SHA-512" hashValue="mQsKTHBuu65xf1fwcOepkFDfbGgV2v25VbHmdWAHBqgfABGbrXu4KTno2YJUI+zql5oCZ0rHdwYP0NFVKwbV3Q==" saltValue="7U4VjKKEoarrsrLSNdNC3A==" spinCount="100000" sheet="1" selectLockedCells="1"/>
  <dataConsolidate/>
  <customSheetViews>
    <customSheetView guid="{64E0B953-B50B-43FC-8DE2-444B9310CDBC}" scale="80" zeroValues="0" printArea="1" hiddenColumns="1" topLeftCell="B1">
      <pane xSplit="3" ySplit="3" topLeftCell="E8" activePane="bottomRight" state="frozen"/>
      <selection pane="bottomRight" activeCell="F8" sqref="F8"/>
      <rowBreaks count="10" manualBreakCount="10">
        <brk id="28" max="16383" man="1"/>
        <brk id="97" max="16383" man="1"/>
        <brk id="157" max="16383" man="1"/>
        <brk id="211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" right="0" top="0" bottom="0" header="0" footer="0"/>
      <pageSetup paperSize="9" scale="62" fitToHeight="0" orientation="portrait" r:id="rId1"/>
      <headerFooter>
        <oddHeader>&amp;L&amp;G</oddHeader>
        <oddFooter>&amp;L&amp;BCCMA Confidencial&amp;B&amp;C&amp;D&amp;RPàgina &amp;P</oddFooter>
      </headerFooter>
    </customSheetView>
    <customSheetView guid="{DDFA059A-7208-477B-A6FB-6B211EE624B9}" scale="80" zeroValues="0" printArea="1" hiddenColumns="1" topLeftCell="B1">
      <pane xSplit="3" ySplit="3" topLeftCell="E22" activePane="bottomRight" state="frozen"/>
      <selection pane="bottomRight" activeCell="F8" sqref="F8"/>
      <rowBreaks count="10" manualBreakCount="10">
        <brk id="28" max="16383" man="1"/>
        <brk id="97" max="16383" man="1"/>
        <brk id="157" max="16383" man="1"/>
        <brk id="211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" right="0" top="0" bottom="0" header="0" footer="0"/>
      <pageSetup paperSize="9" scale="62" fitToHeight="0" orientation="portrait" r:id="rId2"/>
      <headerFooter>
        <oddHeader>&amp;L&amp;G</oddHeader>
        <oddFooter>&amp;L&amp;BCCMA Confidencial&amp;B&amp;C&amp;D&amp;RPàgina &amp;P</oddFooter>
      </headerFooter>
    </customSheetView>
    <customSheetView guid="{5208A340-0DC6-4752-9A10-745AB1A8604C}" zeroValues="0" hiddenColumns="1" topLeftCell="B1">
      <pane xSplit="3" ySplit="3" topLeftCell="E4" activePane="bottomRight" state="frozen"/>
      <selection pane="bottomRight" activeCell="F8" sqref="F8"/>
      <rowBreaks count="10" manualBreakCount="10">
        <brk id="28" max="16383" man="1"/>
        <brk id="97" max="6" man="1"/>
        <brk id="157" max="16383" man="1"/>
        <brk id="211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" right="0" top="0" bottom="0" header="0" footer="0"/>
      <pageSetup paperSize="9" scale="62" fitToHeight="0" orientation="portrait" r:id="rId3"/>
      <headerFooter>
        <oddHeader>&amp;L&amp;G</oddHeader>
        <oddFooter>&amp;L&amp;BCCMA Confidencial&amp;B&amp;C&amp;D&amp;RPàgina &amp;P</oddFooter>
      </headerFooter>
    </customSheetView>
    <customSheetView guid="{7DF631EC-DFE3-4E5B-A06C-16A6D07FA6C3}" scale="80" zeroValues="0" hiddenColumns="1" topLeftCell="B1">
      <pane xSplit="3" ySplit="3" topLeftCell="E4" activePane="bottomRight" state="frozen"/>
      <selection pane="bottomRight" activeCell="F8" sqref="F8"/>
      <rowBreaks count="10" manualBreakCount="10">
        <brk id="28" max="16383" man="1"/>
        <brk id="97" max="16383" man="1"/>
        <brk id="157" max="16383" man="1"/>
        <brk id="211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" right="0" top="0" bottom="0" header="0" footer="0"/>
      <pageSetup paperSize="9" scale="62" fitToHeight="0" orientation="portrait" r:id="rId4"/>
      <headerFooter>
        <oddHeader>&amp;L&amp;G</oddHeader>
        <oddFooter>&amp;L&amp;BCCMA Confidencial&amp;B&amp;C&amp;D&amp;RPàgina &amp;P</oddFooter>
      </headerFooter>
    </customSheetView>
    <customSheetView guid="{FB1680C6-9E8E-4359-AB81-A1649BB5AF88}" scale="80" zeroValues="0" hiddenColumns="1" topLeftCell="B1">
      <pane xSplit="3" ySplit="3" topLeftCell="E4" activePane="bottomRight" state="frozen"/>
      <selection pane="bottomRight" activeCell="F8" sqref="F8"/>
      <rowBreaks count="10" manualBreakCount="10">
        <brk id="28" max="16383" man="1"/>
        <brk id="97" max="16383" man="1"/>
        <brk id="157" max="16383" man="1"/>
        <brk id="211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" right="0" top="0" bottom="0" header="0" footer="0"/>
      <pageSetup paperSize="9" scale="62" fitToHeight="0" orientation="portrait" r:id="rId5"/>
      <headerFooter>
        <oddHeader>&amp;L&amp;G</oddHeader>
        <oddFooter>&amp;L&amp;BCCMA Confidencial&amp;B&amp;C&amp;D&amp;RPàgina &amp;P</oddFooter>
      </headerFooter>
    </customSheetView>
    <customSheetView guid="{B3735A95-1048-4852-A5F0-6E65EE2AE0AE}" scale="80" zeroValues="0" hiddenColumns="1" topLeftCell="B1">
      <pane xSplit="3" ySplit="3" topLeftCell="E4" activePane="bottomRight" state="frozen"/>
      <selection pane="bottomRight" activeCell="F8" sqref="F8"/>
      <rowBreaks count="10" manualBreakCount="10">
        <brk id="28" max="16383" man="1"/>
        <brk id="97" max="16383" man="1"/>
        <brk id="157" max="16383" man="1"/>
        <brk id="211" max="16383" man="1"/>
        <brk id="272" max="16383" man="1"/>
        <brk id="323" max="16383" man="1"/>
        <brk id="361" max="16383" man="1"/>
        <brk id="384" max="16383" man="1"/>
        <brk id="435" max="16383" man="1"/>
        <brk id="445" max="16383" man="1"/>
      </rowBreaks>
      <pageMargins left="0" right="0" top="0" bottom="0" header="0" footer="0"/>
      <pageSetup paperSize="9" scale="62" fitToHeight="0" orientation="portrait" r:id="rId6"/>
      <headerFooter>
        <oddHeader>&amp;L&amp;G</oddHeader>
        <oddFooter>&amp;L&amp;BCCMA Confidencial&amp;B&amp;C&amp;D&amp;RPàgina &amp;P</oddFooter>
      </headerFooter>
    </customSheetView>
  </customSheetViews>
  <mergeCells count="7">
    <mergeCell ref="D1:G1"/>
    <mergeCell ref="E2:E3"/>
    <mergeCell ref="F2:F3"/>
    <mergeCell ref="B1:C1"/>
    <mergeCell ref="A2:C3"/>
    <mergeCell ref="D2:D3"/>
    <mergeCell ref="G2:G3"/>
  </mergeCells>
  <pageMargins left="0.39370078740157483" right="0.39370078740157483" top="0.74803149606299213" bottom="0.74803149606299213" header="0.31496062992125984" footer="0.31496062992125984"/>
  <pageSetup paperSize="9" scale="62" fitToHeight="0" orientation="portrait" r:id="rId7"/>
  <headerFooter>
    <oddHeader>&amp;L&amp;G</oddHeader>
    <oddFooter>&amp;L&amp;BCCMA Confidencial&amp;B&amp;C&amp;D&amp;RPàgina &amp;P</oddFooter>
  </headerFooter>
  <rowBreaks count="1" manualBreakCount="1">
    <brk id="35" max="16383" man="1"/>
  </rowBreaks>
  <ignoredErrors>
    <ignoredError sqref="C79:C80 C57:C59 C68:C70" unlockedFormula="1"/>
  </ignoredErrors>
  <legacyDrawingHF r:id="rId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3A8B0-FD68-4367-8D1A-1150D84E4FA2}">
  <sheetPr>
    <tabColor theme="5" tint="0.39997558519241921"/>
    <pageSetUpPr autoPageBreaks="0"/>
  </sheetPr>
  <dimension ref="A1:EC200"/>
  <sheetViews>
    <sheetView showZeros="0" topLeftCell="B1" zoomScaleNormal="100" zoomScaleSheetLayoutView="100" workbookViewId="0">
      <pane xSplit="3" ySplit="3" topLeftCell="E118" activePane="bottomRight" state="frozen"/>
      <selection pane="topRight" activeCell="E1" sqref="E1"/>
      <selection pane="bottomLeft" activeCell="B4" sqref="B4"/>
      <selection pane="bottomRight" activeCell="F127" sqref="F127"/>
    </sheetView>
  </sheetViews>
  <sheetFormatPr baseColWidth="10" defaultColWidth="9.140625" defaultRowHeight="15" x14ac:dyDescent="0.25"/>
  <cols>
    <col min="1" max="1" width="10.42578125" hidden="1" customWidth="1"/>
    <col min="2" max="2" width="12" style="50" bestFit="1" customWidth="1"/>
    <col min="3" max="3" width="59" customWidth="1"/>
    <col min="4" max="4" width="23.5703125" customWidth="1"/>
    <col min="5" max="5" width="19.42578125" customWidth="1"/>
    <col min="6" max="6" width="19.42578125" style="58" customWidth="1"/>
    <col min="7" max="7" width="19.42578125" customWidth="1"/>
    <col min="116" max="116" width="14.5703125" hidden="1" customWidth="1"/>
  </cols>
  <sheetData>
    <row r="1" spans="1:116" ht="28.5" x14ac:dyDescent="0.45">
      <c r="A1" s="108"/>
      <c r="B1" s="292" t="str">
        <f>Portada!B1</f>
        <v>Actualització a: 03/03/2026</v>
      </c>
      <c r="C1" s="292"/>
      <c r="D1" s="330" t="s">
        <v>284</v>
      </c>
      <c r="E1" s="330"/>
      <c r="F1" s="330"/>
      <c r="G1" s="330"/>
    </row>
    <row r="2" spans="1:116" x14ac:dyDescent="0.25">
      <c r="A2" s="294" t="s">
        <v>1</v>
      </c>
      <c r="B2" s="294"/>
      <c r="C2" s="294"/>
      <c r="D2" s="294" t="s">
        <v>2</v>
      </c>
      <c r="E2" s="294" t="s">
        <v>285</v>
      </c>
      <c r="F2" s="294" t="s">
        <v>286</v>
      </c>
      <c r="G2" s="294" t="s">
        <v>287</v>
      </c>
    </row>
    <row r="3" spans="1:116" x14ac:dyDescent="0.25">
      <c r="A3" s="294"/>
      <c r="B3" s="294"/>
      <c r="C3" s="294"/>
      <c r="D3" s="294"/>
      <c r="E3" s="294"/>
      <c r="F3" s="294"/>
      <c r="G3" s="294"/>
    </row>
    <row r="4" spans="1:116" ht="21" x14ac:dyDescent="0.25">
      <c r="A4" s="27"/>
      <c r="B4" s="27"/>
      <c r="C4" s="27"/>
      <c r="D4" s="23"/>
      <c r="E4" s="27"/>
      <c r="F4" s="18"/>
      <c r="G4" s="27"/>
      <c r="DL4" s="18"/>
    </row>
    <row r="5" spans="1:116" ht="18.75" x14ac:dyDescent="0.3">
      <c r="A5" s="19"/>
      <c r="B5" s="30"/>
      <c r="C5" s="43" t="str">
        <f>'Pressupost Producció VIDEOJOC'!C5</f>
        <v>CAPÍTOL 01.- Pre-project i Game Design (GDD)</v>
      </c>
      <c r="D5" s="18"/>
      <c r="E5" s="18"/>
      <c r="F5" s="18"/>
      <c r="G5" s="18"/>
      <c r="DL5" s="18"/>
    </row>
    <row r="6" spans="1:116" x14ac:dyDescent="0.25">
      <c r="A6" s="18"/>
      <c r="B6" s="40" t="str">
        <f>'Pressupost Producció VIDEOJOC'!B6</f>
        <v>Núm. Compte</v>
      </c>
      <c r="C6" s="18"/>
      <c r="D6" s="18"/>
      <c r="E6" s="18"/>
      <c r="F6" s="18"/>
      <c r="G6" s="18"/>
      <c r="DL6" s="18"/>
    </row>
    <row r="7" spans="1:116" x14ac:dyDescent="0.25">
      <c r="A7" s="33"/>
      <c r="B7" s="139" t="str">
        <f>'Pressupost Producció VIDEOJOC'!B7</f>
        <v>01.01</v>
      </c>
      <c r="C7" s="139" t="str">
        <f>'Pressupost Producció VIDEOJOC'!C7</f>
        <v>Benchmarking</v>
      </c>
      <c r="D7" s="145"/>
      <c r="E7" s="202"/>
      <c r="F7" s="208"/>
      <c r="G7" s="205"/>
      <c r="DL7" s="37"/>
    </row>
    <row r="8" spans="1:116" x14ac:dyDescent="0.25">
      <c r="B8" s="267" t="str">
        <f>'Pressupost Producció VIDEOJOC'!B8</f>
        <v>01.02</v>
      </c>
      <c r="C8" s="266" t="str">
        <f>'Pressupost Producció VIDEOJOC'!C8</f>
        <v>Concepts/Storyboard</v>
      </c>
      <c r="D8" s="265">
        <f>'Pressupost Producció VIDEOJOC'!D8</f>
        <v>0</v>
      </c>
      <c r="E8" s="205">
        <f>'Pressupost Producció VIDEOJOC'!N8</f>
        <v>0</v>
      </c>
      <c r="F8" s="264"/>
      <c r="G8" s="205">
        <f>F8-E8</f>
        <v>0</v>
      </c>
      <c r="DL8" s="37" t="e">
        <f>(IF(#REF!=0,1,#REF!)*IF(#REF!=0,1,#REF!)*#REF! )+#REF!*IF(#REF!=0,1,#REF!)*IF(#REF!=0,1,#REF!)</f>
        <v>#REF!</v>
      </c>
    </row>
    <row r="9" spans="1:116" x14ac:dyDescent="0.25">
      <c r="A9" s="18"/>
      <c r="B9" s="139" t="str">
        <f>'Pressupost Producció VIDEOJOC'!B9</f>
        <v>01.03</v>
      </c>
      <c r="C9" s="139" t="str">
        <f>'Pressupost Producció VIDEOJOC'!C9</f>
        <v>Game Design Document</v>
      </c>
      <c r="D9" s="145">
        <f>'Pressupost Producció VIDEOJOC'!D9</f>
        <v>0</v>
      </c>
      <c r="E9" s="205">
        <f>'Pressupost Producció VIDEOJOC'!N9</f>
        <v>0</v>
      </c>
      <c r="F9" s="206"/>
      <c r="G9" s="205">
        <f t="shared" ref="G9:G16" si="0">F9-E9</f>
        <v>0</v>
      </c>
      <c r="DL9" s="37" t="e">
        <f>(IF(#REF!=0,1,#REF!)*IF(#REF!=0,1,#REF!)*#REF! )+#REF!*IF(#REF!=0,1,#REF!)*IF(#REF!=0,1,#REF!)</f>
        <v>#REF!</v>
      </c>
    </row>
    <row r="10" spans="1:116" x14ac:dyDescent="0.25">
      <c r="A10" s="18"/>
      <c r="B10" s="148" t="str">
        <f>'Pressupost Producció VIDEOJOC'!B10</f>
        <v>01.04</v>
      </c>
      <c r="C10" s="148" t="str">
        <f>'Pressupost Producció VIDEOJOC'!C10</f>
        <v>Guió Literari</v>
      </c>
      <c r="D10" s="154">
        <f>'Pressupost Producció VIDEOJOC'!D10</f>
        <v>0</v>
      </c>
      <c r="E10" s="205">
        <f>'Pressupost Producció VIDEOJOC'!N10</f>
        <v>0</v>
      </c>
      <c r="F10" s="264"/>
      <c r="G10" s="205">
        <f t="shared" si="0"/>
        <v>0</v>
      </c>
      <c r="DL10" s="37" t="e">
        <f>(IF(#REF!=0,1,#REF!)*IF(#REF!=0,1,#REF!)*#REF! )+#REF!*IF(#REF!=0,1,#REF!)*IF(#REF!=0,1,#REF!)</f>
        <v>#REF!</v>
      </c>
    </row>
    <row r="11" spans="1:116" x14ac:dyDescent="0.25">
      <c r="A11" s="18"/>
      <c r="B11" s="139" t="str">
        <f>'Pressupost Producció VIDEOJOC'!B11</f>
        <v>01.05</v>
      </c>
      <c r="C11" s="139" t="str">
        <f>'Pressupost Producció VIDEOJOC'!C11</f>
        <v>Diàlegs</v>
      </c>
      <c r="D11" s="145">
        <f>'Pressupost Producció VIDEOJOC'!D11</f>
        <v>0</v>
      </c>
      <c r="E11" s="205">
        <f>'Pressupost Producció VIDEOJOC'!N11</f>
        <v>0</v>
      </c>
      <c r="F11" s="206"/>
      <c r="G11" s="205">
        <f t="shared" si="0"/>
        <v>0</v>
      </c>
      <c r="DL11" s="37" t="e">
        <f>(IF(#REF!=0,1,#REF!)*IF(#REF!=0,1,#REF!)*#REF! )+#REF!*IF(#REF!=0,1,#REF!)*IF(#REF!=0,1,#REF!)</f>
        <v>#REF!</v>
      </c>
    </row>
    <row r="12" spans="1:116" x14ac:dyDescent="0.25">
      <c r="A12" s="18"/>
      <c r="B12" s="148" t="str">
        <f>'Pressupost Producció VIDEOJOC'!B12</f>
        <v>01.06</v>
      </c>
      <c r="C12" s="148" t="str">
        <f>'Pressupost Producció VIDEOJOC'!C12</f>
        <v>Traduccions</v>
      </c>
      <c r="D12" s="154">
        <f>'Pressupost Producció VIDEOJOC'!D12</f>
        <v>0</v>
      </c>
      <c r="E12" s="205">
        <f>'Pressupost Producció VIDEOJOC'!N12</f>
        <v>0</v>
      </c>
      <c r="F12" s="264"/>
      <c r="G12" s="205">
        <f t="shared" si="0"/>
        <v>0</v>
      </c>
      <c r="DL12" s="37" t="e">
        <f>(IF(#REF!=0,1,#REF!)*IF(#REF!=0,1,#REF!)*#REF! )+#REF!*IF(#REF!=0,1,#REF!)*IF(#REF!=0,1,#REF!)</f>
        <v>#REF!</v>
      </c>
    </row>
    <row r="13" spans="1:116" x14ac:dyDescent="0.25">
      <c r="A13" s="18"/>
      <c r="B13" s="139" t="str">
        <f>'Pressupost Producció VIDEOJOC'!B13</f>
        <v>01.07</v>
      </c>
      <c r="C13" s="139" t="str">
        <f>'Pressupost Producció VIDEOJOC'!C13</f>
        <v>Level Design</v>
      </c>
      <c r="D13" s="145">
        <f>'Pressupost Producció VIDEOJOC'!D13</f>
        <v>0</v>
      </c>
      <c r="E13" s="205">
        <f>'Pressupost Producció VIDEOJOC'!N13</f>
        <v>0</v>
      </c>
      <c r="F13" s="206"/>
      <c r="G13" s="205">
        <f t="shared" si="0"/>
        <v>0</v>
      </c>
      <c r="DL13" s="37" t="e">
        <f>(IF(#REF!=0,1,#REF!)*IF(#REF!=0,1,#REF!)*#REF! )+#REF!*IF(#REF!=0,1,#REF!)*IF(#REF!=0,1,#REF!)</f>
        <v>#REF!</v>
      </c>
    </row>
    <row r="14" spans="1:116" x14ac:dyDescent="0.25">
      <c r="A14" s="18"/>
      <c r="B14" s="148" t="str">
        <f>'Pressupost Producció VIDEOJOC'!B14</f>
        <v>01.08</v>
      </c>
      <c r="C14" s="137">
        <f>'Pressupost Producció VIDEOJOC'!C14</f>
        <v>0</v>
      </c>
      <c r="D14" s="154">
        <f>'Pressupost Producció VIDEOJOC'!D14</f>
        <v>0</v>
      </c>
      <c r="E14" s="205">
        <f>'Pressupost Producció VIDEOJOC'!N14</f>
        <v>0</v>
      </c>
      <c r="F14" s="264"/>
      <c r="G14" s="205">
        <f t="shared" si="0"/>
        <v>0</v>
      </c>
      <c r="DL14" s="37" t="e">
        <f>(IF(#REF!=0,1,#REF!)*IF(#REF!=0,1,#REF!)*#REF! )+#REF!*IF(#REF!=0,1,#REF!)*IF(#REF!=0,1,#REF!)</f>
        <v>#REF!</v>
      </c>
    </row>
    <row r="15" spans="1:116" x14ac:dyDescent="0.25">
      <c r="A15" s="18"/>
      <c r="B15" s="139" t="str">
        <f>'Pressupost Producció VIDEOJOC'!B15</f>
        <v>01.09</v>
      </c>
      <c r="C15" s="137">
        <f>'Pressupost Producció VIDEOJOC'!C15</f>
        <v>0</v>
      </c>
      <c r="D15" s="145">
        <f>'Pressupost Producció VIDEOJOC'!D15</f>
        <v>0</v>
      </c>
      <c r="E15" s="205">
        <f>'Pressupost Producció VIDEOJOC'!N15</f>
        <v>0</v>
      </c>
      <c r="F15" s="206"/>
      <c r="G15" s="205">
        <f t="shared" si="0"/>
        <v>0</v>
      </c>
      <c r="DL15" s="37" t="e">
        <f>(IF(#REF!=0,1,#REF!)*IF(#REF!=0,1,#REF!)*#REF! )+#REF!*IF(#REF!=0,1,#REF!)*IF(#REF!=0,1,#REF!)</f>
        <v>#REF!</v>
      </c>
    </row>
    <row r="16" spans="1:116" x14ac:dyDescent="0.25">
      <c r="A16" s="18"/>
      <c r="B16" s="148" t="str">
        <f>'Pressupost Producció VIDEOJOC'!B16</f>
        <v>01.10</v>
      </c>
      <c r="C16" s="137">
        <f>'Pressupost Producció VIDEOJOC'!C16</f>
        <v>0</v>
      </c>
      <c r="D16" s="154">
        <f>'Pressupost Producció VIDEOJOC'!D16</f>
        <v>0</v>
      </c>
      <c r="E16" s="205">
        <f>'Pressupost Producció VIDEOJOC'!N16</f>
        <v>0</v>
      </c>
      <c r="F16" s="264"/>
      <c r="G16" s="205">
        <f t="shared" si="0"/>
        <v>0</v>
      </c>
      <c r="DL16" s="37" t="e">
        <f>(IF(#REF!=0,1,#REF!)*IF(#REF!=0,1,#REF!)*#REF! )+#REF!*IF(#REF!=0,1,#REF!)*IF(#REF!=0,1,#REF!)</f>
        <v>#REF!</v>
      </c>
    </row>
    <row r="17" spans="1:116" ht="15.75" thickBot="1" x14ac:dyDescent="0.3">
      <c r="A17" s="18"/>
      <c r="B17" s="35">
        <f>'Pressupost Producció VIDEOJOC'!B17</f>
        <v>0</v>
      </c>
      <c r="C17" s="128">
        <f>'Pressupost Producció VIDEOJOC'!C17</f>
        <v>0</v>
      </c>
      <c r="D17" s="129">
        <f>'Pressupost Producció VIDEOJOC'!D17</f>
        <v>0</v>
      </c>
      <c r="E17" s="276">
        <f>'Pressupost Producció VIDEOJOC'!N17</f>
        <v>0</v>
      </c>
      <c r="F17" s="131">
        <f>SUM(F7:F16)</f>
        <v>0</v>
      </c>
      <c r="G17" s="131">
        <f>SUM(G7:G16)</f>
        <v>0</v>
      </c>
      <c r="DL17" s="37" t="e">
        <f>(IF(#REF!=0,1,#REF!)*IF(#REF!=0,1,#REF!)*#REF! )+#REF!*IF(#REF!=0,1,#REF!)*IF(#REF!=0,1,#REF!)</f>
        <v>#REF!</v>
      </c>
    </row>
    <row r="18" spans="1:116" ht="15.75" thickBot="1" x14ac:dyDescent="0.3">
      <c r="A18" s="18"/>
      <c r="B18" s="30"/>
      <c r="C18" s="66" t="str">
        <f>"TOTAL" &amp; " " &amp;C5</f>
        <v>TOTAL CAPÍTOL 01.- Pre-project i Game Design (GDD)</v>
      </c>
      <c r="D18" s="67"/>
      <c r="E18" s="263">
        <f>'Pressupost Producció VIDEOJOC'!N18</f>
        <v>0</v>
      </c>
      <c r="F18" s="263">
        <f>F17</f>
        <v>0</v>
      </c>
      <c r="G18" s="41">
        <f>G17</f>
        <v>0</v>
      </c>
      <c r="DL18" s="38" t="e">
        <f>SUM(DL8:DL17)</f>
        <v>#REF!</v>
      </c>
    </row>
    <row r="19" spans="1:116" x14ac:dyDescent="0.25">
      <c r="B19" s="40">
        <f>'Pressupost Producció VIDEOJOC'!B19</f>
        <v>0</v>
      </c>
      <c r="C19" s="18"/>
      <c r="D19" s="34"/>
      <c r="E19" s="18"/>
      <c r="F19" s="18"/>
      <c r="G19" s="18"/>
      <c r="DL19" s="18"/>
    </row>
    <row r="20" spans="1:116" ht="18.75" x14ac:dyDescent="0.3">
      <c r="A20" s="19"/>
      <c r="B20" s="30">
        <f>'Pressupost Producció VIDEOJOC'!B20</f>
        <v>0</v>
      </c>
      <c r="C20" s="43" t="str">
        <f>'Pressupost Producció VIDEOJOC'!C20</f>
        <v>CAPÍTOL 02.- Art</v>
      </c>
      <c r="D20" s="18"/>
      <c r="E20" s="18"/>
      <c r="F20" s="18"/>
      <c r="G20" s="18"/>
      <c r="DL20" s="18"/>
    </row>
    <row r="21" spans="1:116" x14ac:dyDescent="0.25">
      <c r="A21" s="18"/>
      <c r="B21" s="40" t="str">
        <f>'Pressupost Producció VIDEOJOC'!B21</f>
        <v>Núm. Compte</v>
      </c>
      <c r="C21" s="18">
        <f>'Pressupost Producció VIDEOJOC'!C21</f>
        <v>0</v>
      </c>
      <c r="D21" s="18">
        <f>'Pressupost Producció VIDEOJOC'!D21</f>
        <v>0</v>
      </c>
      <c r="E21" s="18">
        <f>'Pressupost Producció VIDEOJOC'!N21</f>
        <v>0</v>
      </c>
      <c r="F21" s="18"/>
      <c r="G21" s="18">
        <f>F21-E21</f>
        <v>0</v>
      </c>
      <c r="DL21" s="18" t="e">
        <f>(IF(#REF!=0,1,#REF!)*IF(#REF!=0,1,#REF!)*#REF! )+#REF!*IF(#REF!=0,1,#REF!)*IF(#REF!=0,1,#REF!)</f>
        <v>#REF!</v>
      </c>
    </row>
    <row r="22" spans="1:116" x14ac:dyDescent="0.25">
      <c r="A22" s="33"/>
      <c r="B22" s="139" t="str">
        <f>'Pressupost Producció VIDEOJOC'!B22</f>
        <v>02.01</v>
      </c>
      <c r="C22" s="139" t="str">
        <f>'Pressupost Producció VIDEOJOC'!C22</f>
        <v>Brandbook (Biblia artística i logotip)</v>
      </c>
      <c r="D22" s="145">
        <f>'Pressupost Producció VIDEOJOC'!D22</f>
        <v>0</v>
      </c>
      <c r="E22" s="202">
        <f>'Pressupost Producció VIDEOJOC'!N22</f>
        <v>0</v>
      </c>
      <c r="F22" s="208"/>
      <c r="G22" s="205">
        <f t="shared" ref="G22:G33" si="1">F22-E22</f>
        <v>0</v>
      </c>
      <c r="DL22" s="37" t="e">
        <f>(IF(#REF!=0,1,#REF!)*IF(#REF!=0,1,#REF!)*#REF! )+#REF!*IF(#REF!=0,1,#REF!)*IF(#REF!=0,1,#REF!)</f>
        <v>#REF!</v>
      </c>
    </row>
    <row r="23" spans="1:116" x14ac:dyDescent="0.25">
      <c r="B23" s="267" t="str">
        <f>'Pressupost Producció VIDEOJOC'!B23</f>
        <v>02.02</v>
      </c>
      <c r="C23" s="266" t="str">
        <f>'Pressupost Producció VIDEOJOC'!C23</f>
        <v>Entorn General (Overview)</v>
      </c>
      <c r="D23" s="265">
        <f>'Pressupost Producció VIDEOJOC'!D23</f>
        <v>0</v>
      </c>
      <c r="E23" s="205">
        <f>'Pressupost Producció VIDEOJOC'!N23</f>
        <v>0</v>
      </c>
      <c r="F23" s="264"/>
      <c r="G23" s="205">
        <f t="shared" si="1"/>
        <v>0</v>
      </c>
      <c r="DL23" s="37" t="e">
        <f>(IF(#REF!=0,1,#REF!)*IF(#REF!=0,1,#REF!)*#REF! )+#REF!*IF(#REF!=0,1,#REF!)*IF(#REF!=0,1,#REF!)</f>
        <v>#REF!</v>
      </c>
    </row>
    <row r="24" spans="1:116" x14ac:dyDescent="0.25">
      <c r="A24" s="33"/>
      <c r="B24" s="139" t="str">
        <f>'Pressupost Producció VIDEOJOC'!B24</f>
        <v>02.03</v>
      </c>
      <c r="C24" s="139" t="str">
        <f>'Pressupost Producció VIDEOJOC'!C24</f>
        <v>Escenaris</v>
      </c>
      <c r="D24" s="145">
        <f>'Pressupost Producció VIDEOJOC'!D24</f>
        <v>0</v>
      </c>
      <c r="E24" s="202">
        <f>'Pressupost Producció VIDEOJOC'!N24</f>
        <v>0</v>
      </c>
      <c r="F24" s="208"/>
      <c r="G24" s="205">
        <f t="shared" si="1"/>
        <v>0</v>
      </c>
      <c r="DL24" s="37" t="e">
        <f>(IF(#REF!=0,1,#REF!)*IF(#REF!=0,1,#REF!)*#REF! )+#REF!*IF(#REF!=0,1,#REF!)*IF(#REF!=0,1,#REF!)</f>
        <v>#REF!</v>
      </c>
    </row>
    <row r="25" spans="1:116" x14ac:dyDescent="0.25">
      <c r="B25" s="267" t="str">
        <f>'Pressupost Producció VIDEOJOC'!B25</f>
        <v>02.04</v>
      </c>
      <c r="C25" s="266" t="str">
        <f>'Pressupost Producció VIDEOJOC'!C25</f>
        <v>Objectes, vehicles, ítems</v>
      </c>
      <c r="D25" s="265">
        <f>'Pressupost Producció VIDEOJOC'!D25</f>
        <v>0</v>
      </c>
      <c r="E25" s="205">
        <f>'Pressupost Producció VIDEOJOC'!N25</f>
        <v>0</v>
      </c>
      <c r="F25" s="264"/>
      <c r="G25" s="205">
        <f t="shared" si="1"/>
        <v>0</v>
      </c>
      <c r="DL25" s="37" t="e">
        <f>(IF(#REF!=0,1,#REF!)*IF(#REF!=0,1,#REF!)*#REF! )+#REF!*IF(#REF!=0,1,#REF!)*IF(#REF!=0,1,#REF!)</f>
        <v>#REF!</v>
      </c>
    </row>
    <row r="26" spans="1:116" x14ac:dyDescent="0.25">
      <c r="A26" s="33"/>
      <c r="B26" s="139" t="str">
        <f>'Pressupost Producció VIDEOJOC'!B26</f>
        <v>02.05</v>
      </c>
      <c r="C26" s="139" t="str">
        <f>'Pressupost Producció VIDEOJOC'!C26</f>
        <v>Personatges</v>
      </c>
      <c r="D26" s="145">
        <f>'Pressupost Producció VIDEOJOC'!D26</f>
        <v>0</v>
      </c>
      <c r="E26" s="202">
        <f>'Pressupost Producció VIDEOJOC'!N26</f>
        <v>0</v>
      </c>
      <c r="F26" s="208"/>
      <c r="G26" s="205">
        <f t="shared" si="1"/>
        <v>0</v>
      </c>
      <c r="DL26" s="37" t="e">
        <f>(IF(#REF!=0,1,#REF!)*IF(#REF!=0,1,#REF!)*#REF! )+#REF!*IF(#REF!=0,1,#REF!)*IF(#REF!=0,1,#REF!)</f>
        <v>#REF!</v>
      </c>
    </row>
    <row r="27" spans="1:116" x14ac:dyDescent="0.25">
      <c r="B27" s="267" t="str">
        <f>'Pressupost Producció VIDEOJOC'!B27</f>
        <v>02.06</v>
      </c>
      <c r="C27" s="266" t="str">
        <f>'Pressupost Producció VIDEOJOC'!C27</f>
        <v>Elements d'interfície</v>
      </c>
      <c r="D27" s="265">
        <f>'Pressupost Producció VIDEOJOC'!D27</f>
        <v>0</v>
      </c>
      <c r="E27" s="205">
        <f>'Pressupost Producció VIDEOJOC'!N27</f>
        <v>0</v>
      </c>
      <c r="F27" s="264"/>
      <c r="G27" s="205">
        <f t="shared" si="1"/>
        <v>0</v>
      </c>
      <c r="DL27" s="37"/>
    </row>
    <row r="28" spans="1:116" x14ac:dyDescent="0.25">
      <c r="A28" s="33"/>
      <c r="B28" s="139" t="str">
        <f>'Pressupost Producció VIDEOJOC'!B28</f>
        <v>02.07</v>
      </c>
      <c r="C28" s="139" t="str">
        <f>'Pressupost Producció VIDEOJOC'!C28</f>
        <v>Pantalles de transició</v>
      </c>
      <c r="D28" s="145">
        <f>'Pressupost Producció VIDEOJOC'!D28</f>
        <v>0</v>
      </c>
      <c r="E28" s="202">
        <f>'Pressupost Producció VIDEOJOC'!N28</f>
        <v>0</v>
      </c>
      <c r="F28" s="208"/>
      <c r="G28" s="205">
        <f t="shared" si="1"/>
        <v>0</v>
      </c>
      <c r="DL28" s="37"/>
    </row>
    <row r="29" spans="1:116" x14ac:dyDescent="0.25">
      <c r="B29" s="267" t="str">
        <f>'Pressupost Producció VIDEOJOC'!B29</f>
        <v>02.08</v>
      </c>
      <c r="C29" s="266" t="str">
        <f>'Pressupost Producció VIDEOJOC'!C29</f>
        <v>Animacions</v>
      </c>
      <c r="D29" s="265">
        <f>'Pressupost Producció VIDEOJOC'!D29</f>
        <v>0</v>
      </c>
      <c r="E29" s="205">
        <f>'Pressupost Producció VIDEOJOC'!N29</f>
        <v>0</v>
      </c>
      <c r="F29" s="264"/>
      <c r="G29" s="205">
        <f t="shared" si="1"/>
        <v>0</v>
      </c>
      <c r="DL29" s="37"/>
    </row>
    <row r="30" spans="1:116" x14ac:dyDescent="0.25">
      <c r="A30" s="33"/>
      <c r="B30" s="139" t="str">
        <f>'Pressupost Producció VIDEOJOC'!B30</f>
        <v>02.09</v>
      </c>
      <c r="C30" s="139" t="str">
        <f>'Pressupost Producció VIDEOJOC'!C30</f>
        <v>Adaptació a videoconsoles i formats (De 1 a X)</v>
      </c>
      <c r="D30" s="145">
        <f>'Pressupost Producció VIDEOJOC'!D30</f>
        <v>0</v>
      </c>
      <c r="E30" s="202">
        <f>'Pressupost Producció VIDEOJOC'!N30</f>
        <v>0</v>
      </c>
      <c r="F30" s="208"/>
      <c r="G30" s="205">
        <f t="shared" si="1"/>
        <v>0</v>
      </c>
      <c r="DL30" s="37"/>
    </row>
    <row r="31" spans="1:116" x14ac:dyDescent="0.25">
      <c r="A31" s="18"/>
      <c r="B31" s="139" t="str">
        <f>'Pressupost Producció VIDEOJOC'!B31</f>
        <v>02.10</v>
      </c>
      <c r="C31" s="137">
        <f>'Pressupost Producció VIDEOJOC'!C31</f>
        <v>0</v>
      </c>
      <c r="D31" s="145">
        <f>'Pressupost Producció VIDEOJOC'!D31</f>
        <v>0</v>
      </c>
      <c r="E31" s="205">
        <f>'Pressupost Producció VIDEOJOC'!N31</f>
        <v>0</v>
      </c>
      <c r="F31" s="206"/>
      <c r="G31" s="205">
        <f t="shared" si="1"/>
        <v>0</v>
      </c>
      <c r="DL31" s="37"/>
    </row>
    <row r="32" spans="1:116" x14ac:dyDescent="0.25">
      <c r="A32" s="18"/>
      <c r="B32" s="148" t="str">
        <f>'Pressupost Producció VIDEOJOC'!B32</f>
        <v>02.11</v>
      </c>
      <c r="C32" s="137">
        <f>'Pressupost Producció VIDEOJOC'!C32</f>
        <v>0</v>
      </c>
      <c r="D32" s="154">
        <f>'Pressupost Producció VIDEOJOC'!D32</f>
        <v>0</v>
      </c>
      <c r="E32" s="205">
        <f>'Pressupost Producció VIDEOJOC'!N32</f>
        <v>0</v>
      </c>
      <c r="F32" s="207"/>
      <c r="G32" s="205">
        <f t="shared" si="1"/>
        <v>0</v>
      </c>
      <c r="DL32" s="37"/>
    </row>
    <row r="33" spans="1:116" x14ac:dyDescent="0.25">
      <c r="A33" s="18"/>
      <c r="B33" s="139" t="str">
        <f>'Pressupost Producció VIDEOJOC'!B33</f>
        <v>02.12</v>
      </c>
      <c r="C33" s="137">
        <f>'Pressupost Producció VIDEOJOC'!C33</f>
        <v>0</v>
      </c>
      <c r="D33" s="145">
        <f>'Pressupost Producció VIDEOJOC'!D33</f>
        <v>0</v>
      </c>
      <c r="E33" s="205">
        <f>'Pressupost Producció VIDEOJOC'!N33</f>
        <v>0</v>
      </c>
      <c r="F33" s="206"/>
      <c r="G33" s="205">
        <f t="shared" si="1"/>
        <v>0</v>
      </c>
      <c r="DL33" s="37"/>
    </row>
    <row r="34" spans="1:116" ht="15.75" thickBot="1" x14ac:dyDescent="0.3">
      <c r="A34" s="18"/>
      <c r="B34" s="35"/>
      <c r="C34" s="128">
        <f>'Pressupost Producció VIDEOJOC'!C34</f>
        <v>0</v>
      </c>
      <c r="D34" s="129">
        <f>'Pressupost Producció VIDEOJOC'!D34</f>
        <v>0</v>
      </c>
      <c r="E34" s="131">
        <f>'Pressupost Producció VIDEOJOC'!N34</f>
        <v>0</v>
      </c>
      <c r="F34" s="131">
        <f>SUM(F22:F33)</f>
        <v>0</v>
      </c>
      <c r="G34" s="131">
        <f>SUM(G21:G33)</f>
        <v>0</v>
      </c>
      <c r="DL34" s="38" t="e">
        <f>SUM(DL21:DL26)</f>
        <v>#REF!</v>
      </c>
    </row>
    <row r="35" spans="1:116" ht="15" customHeight="1" x14ac:dyDescent="0.25">
      <c r="A35" s="18"/>
      <c r="B35" s="30"/>
      <c r="C35" s="66" t="str">
        <f>"TOTAL" &amp; " " &amp;C20</f>
        <v>TOTAL CAPÍTOL 02.- Art</v>
      </c>
      <c r="D35" s="67"/>
      <c r="E35" s="204">
        <f>'Pressupost Producció VIDEOJOC'!N35</f>
        <v>0</v>
      </c>
      <c r="F35" s="204">
        <f>F34</f>
        <v>0</v>
      </c>
      <c r="G35" s="204">
        <f>G34</f>
        <v>0</v>
      </c>
      <c r="DL35" s="42" t="e">
        <f>(DL18 + DL34)</f>
        <v>#REF!</v>
      </c>
    </row>
    <row r="36" spans="1:116" x14ac:dyDescent="0.25">
      <c r="A36" s="18"/>
      <c r="B36" s="19"/>
      <c r="C36" s="19"/>
      <c r="D36" s="40"/>
      <c r="E36" s="18"/>
      <c r="F36" s="18"/>
      <c r="G36" s="18"/>
      <c r="DL36" s="18"/>
    </row>
    <row r="37" spans="1:116" ht="18.75" x14ac:dyDescent="0.3">
      <c r="A37" s="19"/>
      <c r="B37" s="30">
        <f>'Pressupost Producció VIDEOJOC'!B37</f>
        <v>0</v>
      </c>
      <c r="C37" s="43" t="str">
        <f>'Pressupost Producció VIDEOJOC'!C37</f>
        <v>CAPÍTOL 03.- Desenvolupament</v>
      </c>
      <c r="D37" s="18"/>
      <c r="E37" s="18"/>
      <c r="F37" s="18"/>
      <c r="G37" s="18"/>
      <c r="DL37" s="18"/>
    </row>
    <row r="38" spans="1:116" x14ac:dyDescent="0.25">
      <c r="A38" s="18"/>
      <c r="B38" s="40" t="str">
        <f>'Pressupost Producció VIDEOJOC'!B38</f>
        <v>Núm. Compte</v>
      </c>
      <c r="C38" s="18">
        <f>'Pressupost Producció VIDEOJOC'!C38</f>
        <v>0</v>
      </c>
      <c r="D38" s="18"/>
      <c r="E38" s="18"/>
      <c r="F38" s="18"/>
      <c r="G38" s="18"/>
      <c r="DL38" s="18"/>
    </row>
    <row r="39" spans="1:116" x14ac:dyDescent="0.25">
      <c r="A39" s="33"/>
      <c r="B39" s="139" t="str">
        <f>'Pressupost Producció VIDEOJOC'!B39</f>
        <v>03.01</v>
      </c>
      <c r="C39" s="139" t="str">
        <f>'Pressupost Producció VIDEOJOC'!C39</f>
        <v>Gameplay bàsic</v>
      </c>
      <c r="D39" s="145">
        <f>'Pressupost Producció VIDEOJOC'!D39</f>
        <v>0</v>
      </c>
      <c r="E39" s="202">
        <f>'Pressupost Producció VIDEOJOC'!N39</f>
        <v>0</v>
      </c>
      <c r="F39" s="208"/>
      <c r="G39" s="205">
        <f t="shared" ref="G39:G48" si="2">F39-E39</f>
        <v>0</v>
      </c>
      <c r="DL39" s="37"/>
    </row>
    <row r="40" spans="1:116" x14ac:dyDescent="0.25">
      <c r="B40" s="267" t="str">
        <f>'Pressupost Producció VIDEOJOC'!B40</f>
        <v>03.02</v>
      </c>
      <c r="C40" s="266" t="str">
        <f>'Pressupost Producció VIDEOJOC'!C40</f>
        <v>Integració de llibreries</v>
      </c>
      <c r="D40" s="265">
        <f>'Pressupost Producció VIDEOJOC'!D40</f>
        <v>0</v>
      </c>
      <c r="E40" s="205">
        <f>'Pressupost Producció VIDEOJOC'!N40</f>
        <v>0</v>
      </c>
      <c r="F40" s="264"/>
      <c r="G40" s="205">
        <f t="shared" si="2"/>
        <v>0</v>
      </c>
      <c r="DL40" s="37"/>
    </row>
    <row r="41" spans="1:116" x14ac:dyDescent="0.25">
      <c r="A41" s="33"/>
      <c r="B41" s="139" t="str">
        <f>'Pressupost Producció VIDEOJOC'!B41</f>
        <v>03.03</v>
      </c>
      <c r="C41" s="139" t="str">
        <f>'Pressupost Producció VIDEOJOC'!C41</f>
        <v>Prototip/Vertical Slice</v>
      </c>
      <c r="D41" s="145">
        <f>'Pressupost Producció VIDEOJOC'!D41</f>
        <v>0</v>
      </c>
      <c r="E41" s="202">
        <f>'Pressupost Producció VIDEOJOC'!N41</f>
        <v>0</v>
      </c>
      <c r="F41" s="208"/>
      <c r="G41" s="205">
        <f t="shared" si="2"/>
        <v>0</v>
      </c>
      <c r="DL41" s="37"/>
    </row>
    <row r="42" spans="1:116" x14ac:dyDescent="0.25">
      <c r="B42" s="267" t="str">
        <f>'Pressupost Producció VIDEOJOC'!B42</f>
        <v>03.04</v>
      </c>
      <c r="C42" s="266" t="str">
        <f>'Pressupost Producció VIDEOJOC'!C42</f>
        <v>Implementació de nivells (De 1 a X)</v>
      </c>
      <c r="D42" s="265">
        <f>'Pressupost Producció VIDEOJOC'!D42</f>
        <v>0</v>
      </c>
      <c r="E42" s="205">
        <f>'Pressupost Producció VIDEOJOC'!N42</f>
        <v>0</v>
      </c>
      <c r="F42" s="264"/>
      <c r="G42" s="205">
        <f t="shared" si="2"/>
        <v>0</v>
      </c>
      <c r="DL42" s="37"/>
    </row>
    <row r="43" spans="1:116" x14ac:dyDescent="0.25">
      <c r="A43" s="33"/>
      <c r="B43" s="139" t="str">
        <f>'Pressupost Producció VIDEOJOC'!B43</f>
        <v>03.05</v>
      </c>
      <c r="C43" s="139" t="str">
        <f>'Pressupost Producció VIDEOJOC'!C43</f>
        <v>Gameplay Avançat</v>
      </c>
      <c r="D43" s="145">
        <f>'Pressupost Producció VIDEOJOC'!D43</f>
        <v>0</v>
      </c>
      <c r="E43" s="202">
        <f>'Pressupost Producció VIDEOJOC'!N43</f>
        <v>0</v>
      </c>
      <c r="F43" s="208"/>
      <c r="G43" s="205">
        <f t="shared" si="2"/>
        <v>0</v>
      </c>
      <c r="DL43" s="37"/>
    </row>
    <row r="44" spans="1:116" x14ac:dyDescent="0.25">
      <c r="B44" s="267" t="str">
        <f>'Pressupost Producció VIDEOJOC'!B44</f>
        <v>03.06</v>
      </c>
      <c r="C44" s="266" t="str">
        <f>'Pressupost Producció VIDEOJOC'!C44</f>
        <v>Correcció de bugs</v>
      </c>
      <c r="D44" s="265">
        <f>'Pressupost Producció VIDEOJOC'!D44</f>
        <v>0</v>
      </c>
      <c r="E44" s="205">
        <f>'Pressupost Producció VIDEOJOC'!N44</f>
        <v>0</v>
      </c>
      <c r="F44" s="264"/>
      <c r="G44" s="205">
        <f t="shared" si="2"/>
        <v>0</v>
      </c>
      <c r="DL44" s="37"/>
    </row>
    <row r="45" spans="1:116" x14ac:dyDescent="0.25">
      <c r="A45" s="33"/>
      <c r="B45" s="139" t="str">
        <f>'Pressupost Producció VIDEOJOC'!B45</f>
        <v>03.07</v>
      </c>
      <c r="C45" s="139" t="str">
        <f>'Pressupost Producció VIDEOJOC'!C45</f>
        <v>Adaptació a videocònsoles (De 1 a X)</v>
      </c>
      <c r="D45" s="145">
        <f>'Pressupost Producció VIDEOJOC'!D45</f>
        <v>0</v>
      </c>
      <c r="E45" s="202">
        <f>'Pressupost Producció VIDEOJOC'!N45</f>
        <v>0</v>
      </c>
      <c r="F45" s="208"/>
      <c r="G45" s="205">
        <f t="shared" si="2"/>
        <v>0</v>
      </c>
      <c r="DL45" s="37"/>
    </row>
    <row r="46" spans="1:116" x14ac:dyDescent="0.25">
      <c r="A46" s="18"/>
      <c r="B46" s="177" t="str">
        <f>'Pressupost Producció VIDEOJOC'!B46</f>
        <v>03.08</v>
      </c>
      <c r="C46" s="203">
        <f>'Pressupost Producció VIDEOJOC'!C46</f>
        <v>0</v>
      </c>
      <c r="D46" s="226">
        <f>'Pressupost Producció VIDEOJOC'!D46</f>
        <v>0</v>
      </c>
      <c r="E46" s="202">
        <f>'Pressupost Producció VIDEOJOC'!N46</f>
        <v>0</v>
      </c>
      <c r="F46" s="207"/>
      <c r="G46" s="205">
        <f t="shared" si="2"/>
        <v>0</v>
      </c>
      <c r="DL46" s="37"/>
    </row>
    <row r="47" spans="1:116" x14ac:dyDescent="0.25">
      <c r="A47" s="18"/>
      <c r="B47" s="139" t="str">
        <f>'Pressupost Producció VIDEOJOC'!B47</f>
        <v>03.09</v>
      </c>
      <c r="C47" s="203">
        <f>'Pressupost Producció VIDEOJOC'!C47</f>
        <v>0</v>
      </c>
      <c r="D47" s="145">
        <f>'Pressupost Producció VIDEOJOC'!D47</f>
        <v>0</v>
      </c>
      <c r="E47" s="202">
        <f>'Pressupost Producció VIDEOJOC'!N47</f>
        <v>0</v>
      </c>
      <c r="F47" s="206"/>
      <c r="G47" s="205">
        <f t="shared" si="2"/>
        <v>0</v>
      </c>
      <c r="DL47" s="37"/>
    </row>
    <row r="48" spans="1:116" x14ac:dyDescent="0.25">
      <c r="A48" s="18"/>
      <c r="B48" s="177" t="str">
        <f>'Pressupost Producció VIDEOJOC'!B48</f>
        <v>03.10</v>
      </c>
      <c r="C48" s="203">
        <f>'Pressupost Producció VIDEOJOC'!C48</f>
        <v>0</v>
      </c>
      <c r="D48" s="226">
        <f>'Pressupost Producció VIDEOJOC'!D48</f>
        <v>0</v>
      </c>
      <c r="E48" s="202">
        <f>'Pressupost Producció VIDEOJOC'!N48</f>
        <v>0</v>
      </c>
      <c r="F48" s="207"/>
      <c r="G48" s="205">
        <f t="shared" si="2"/>
        <v>0</v>
      </c>
      <c r="DL48" s="37"/>
    </row>
    <row r="49" spans="1:133" ht="15.75" thickBot="1" x14ac:dyDescent="0.3">
      <c r="A49" s="18"/>
      <c r="B49" s="35"/>
      <c r="C49" s="128">
        <f>'Pressupost Producció VIDEOJOC'!C49</f>
        <v>0</v>
      </c>
      <c r="D49" s="129">
        <f>'Pressupost Producció VIDEOJOC'!D49</f>
        <v>0</v>
      </c>
      <c r="E49" s="131">
        <f>'Pressupost Producció VIDEOJOC'!N49</f>
        <v>0</v>
      </c>
      <c r="F49" s="131">
        <f>SUM(F39:F48)</f>
        <v>0</v>
      </c>
      <c r="G49" s="131">
        <f>SUM(G39:G48)</f>
        <v>0</v>
      </c>
      <c r="DL49" s="38"/>
    </row>
    <row r="50" spans="1:133" ht="15" customHeight="1" x14ac:dyDescent="0.25">
      <c r="A50" s="18"/>
      <c r="B50" s="30"/>
      <c r="C50" s="66" t="str">
        <f>"TOTAL" &amp; " " &amp;C37</f>
        <v>TOTAL CAPÍTOL 03.- Desenvolupament</v>
      </c>
      <c r="D50" s="67"/>
      <c r="E50" s="204">
        <f>'Pressupost Producció VIDEOJOC'!N50</f>
        <v>0</v>
      </c>
      <c r="F50" s="204">
        <f>F49</f>
        <v>0</v>
      </c>
      <c r="G50" s="204">
        <f>G49</f>
        <v>0</v>
      </c>
      <c r="DL50" s="42">
        <f>(DL33 + DL49)</f>
        <v>0</v>
      </c>
    </row>
    <row r="51" spans="1:133" x14ac:dyDescent="0.25">
      <c r="A51" s="18"/>
      <c r="B51" s="40">
        <f>'Pressupost Producció VIDEOJOC'!B51</f>
        <v>0</v>
      </c>
      <c r="C51" s="36">
        <f>'Pressupost Producció VIDEOJOC'!C51</f>
        <v>0</v>
      </c>
      <c r="D51" s="36"/>
      <c r="E51" s="36"/>
      <c r="F51" s="36"/>
      <c r="G51" s="18"/>
      <c r="DL51" s="36"/>
    </row>
    <row r="52" spans="1:133" ht="18.75" x14ac:dyDescent="0.3">
      <c r="A52" s="19"/>
      <c r="B52" s="30">
        <f>'Pressupost Producció VIDEOJOC'!B52</f>
        <v>0</v>
      </c>
      <c r="C52" s="43" t="str">
        <f>'Pressupost Producció VIDEOJOC'!C52</f>
        <v>CAPÍTOL 04.-Video, Àudio i Doblatge</v>
      </c>
      <c r="D52" s="18"/>
      <c r="E52" s="18"/>
      <c r="F52" s="18"/>
      <c r="G52" s="18"/>
      <c r="DL52" s="18"/>
    </row>
    <row r="53" spans="1:133" x14ac:dyDescent="0.25">
      <c r="A53" s="18"/>
      <c r="B53" s="40" t="str">
        <f>'Pressupost Producció VIDEOJOC'!B53</f>
        <v>Núm. Compte</v>
      </c>
      <c r="C53" s="18">
        <f>'Pressupost Producció VIDEOJOC'!C53</f>
        <v>0</v>
      </c>
      <c r="D53" s="18"/>
      <c r="E53" s="18"/>
      <c r="F53" s="18"/>
      <c r="G53" s="18"/>
      <c r="DL53" s="18"/>
    </row>
    <row r="54" spans="1:133" x14ac:dyDescent="0.25">
      <c r="A54" s="18"/>
      <c r="B54" s="39" t="str">
        <f>'Pressupost Producció VIDEOJOC'!B54</f>
        <v>04.01.</v>
      </c>
      <c r="C54" s="33" t="str">
        <f>'Pressupost Producció VIDEOJOC'!C54</f>
        <v>Video</v>
      </c>
      <c r="D54" s="40">
        <f>'Pressupost Producció VIDEOJOC'!D54</f>
        <v>0</v>
      </c>
      <c r="E54" s="61">
        <f>'Pressupost Producció VIDEOJOC'!N54</f>
        <v>0</v>
      </c>
      <c r="F54" s="64"/>
      <c r="G54" s="49">
        <f t="shared" ref="G54:G59" si="3">F54-E54</f>
        <v>0</v>
      </c>
      <c r="H54" s="49"/>
      <c r="I54" s="64"/>
      <c r="J54" s="49"/>
      <c r="K54" s="64"/>
      <c r="L54" s="49"/>
      <c r="M54" s="49"/>
      <c r="N54" s="49"/>
      <c r="O54" s="40"/>
      <c r="P54" s="40"/>
      <c r="Q54" s="40"/>
      <c r="R54" s="40"/>
      <c r="S54" s="40"/>
      <c r="T54" s="18"/>
      <c r="U54" s="18"/>
      <c r="EC54" s="49"/>
    </row>
    <row r="55" spans="1:133" x14ac:dyDescent="0.25">
      <c r="A55" s="33"/>
      <c r="B55" s="139" t="str">
        <f>'Pressupost Producció VIDEOJOC'!B55</f>
        <v>04.01.01.</v>
      </c>
      <c r="C55" s="139" t="str">
        <f>'Pressupost Producció VIDEOJOC'!C55</f>
        <v>Animacions</v>
      </c>
      <c r="D55" s="145">
        <f>'Pressupost Producció VIDEOJOC'!D55</f>
        <v>0</v>
      </c>
      <c r="E55" s="202">
        <f>'Pressupost Producció VIDEOJOC'!N55</f>
        <v>0</v>
      </c>
      <c r="F55" s="208"/>
      <c r="G55" s="205">
        <f t="shared" si="3"/>
        <v>0</v>
      </c>
      <c r="DL55" s="37"/>
    </row>
    <row r="56" spans="1:133" x14ac:dyDescent="0.25">
      <c r="B56" s="267" t="str">
        <f>'Pressupost Producció VIDEOJOC'!B56</f>
        <v>04.01.02.</v>
      </c>
      <c r="C56" s="266" t="str">
        <f>'Pressupost Producció VIDEOJOC'!C56</f>
        <v>Escenes cinemàtiques</v>
      </c>
      <c r="D56" s="265">
        <f>'Pressupost Producció VIDEOJOC'!D56</f>
        <v>0</v>
      </c>
      <c r="E56" s="205">
        <f>'Pressupost Producció VIDEOJOC'!N56</f>
        <v>0</v>
      </c>
      <c r="F56" s="264"/>
      <c r="G56" s="205">
        <f t="shared" si="3"/>
        <v>0</v>
      </c>
      <c r="DL56" s="37"/>
    </row>
    <row r="57" spans="1:133" x14ac:dyDescent="0.25">
      <c r="A57" s="18"/>
      <c r="B57" s="127" t="str">
        <f>'Pressupost Producció VIDEOJOC'!B57</f>
        <v>04.01.03.</v>
      </c>
      <c r="C57" s="269">
        <f>'Pressupost Producció VIDEOJOC'!C57</f>
        <v>0</v>
      </c>
      <c r="D57" s="268">
        <f>'Pressupost Producció VIDEOJOC'!D57</f>
        <v>0</v>
      </c>
      <c r="E57" s="202">
        <f>'Pressupost Producció VIDEOJOC'!N57</f>
        <v>0</v>
      </c>
      <c r="F57" s="270"/>
      <c r="G57" s="268">
        <f t="shared" si="3"/>
        <v>0</v>
      </c>
      <c r="DL57" s="18"/>
    </row>
    <row r="58" spans="1:133" x14ac:dyDescent="0.25">
      <c r="A58" s="18"/>
      <c r="B58" s="40" t="str">
        <f>'Pressupost Producció VIDEOJOC'!B58</f>
        <v>04.01.04.</v>
      </c>
      <c r="C58" s="269">
        <f>'Pressupost Producció VIDEOJOC'!C58</f>
        <v>0</v>
      </c>
      <c r="D58" s="18">
        <f>'Pressupost Producció VIDEOJOC'!D58</f>
        <v>0</v>
      </c>
      <c r="E58" s="202">
        <f>'Pressupost Producció VIDEOJOC'!N58</f>
        <v>0</v>
      </c>
      <c r="F58" s="271"/>
      <c r="G58" s="268">
        <f t="shared" si="3"/>
        <v>0</v>
      </c>
      <c r="DL58" s="18"/>
    </row>
    <row r="59" spans="1:133" x14ac:dyDescent="0.25">
      <c r="A59" s="18"/>
      <c r="B59" s="127" t="str">
        <f>'Pressupost Producció VIDEOJOC'!B59</f>
        <v>04.01.05.</v>
      </c>
      <c r="C59" s="269">
        <f>'Pressupost Producció VIDEOJOC'!C59</f>
        <v>0</v>
      </c>
      <c r="D59" s="268">
        <f>'Pressupost Producció VIDEOJOC'!D59</f>
        <v>0</v>
      </c>
      <c r="E59" s="202">
        <f>'Pressupost Producció VIDEOJOC'!N59</f>
        <v>0</v>
      </c>
      <c r="F59" s="270"/>
      <c r="G59" s="268">
        <f t="shared" si="3"/>
        <v>0</v>
      </c>
      <c r="DL59" s="18"/>
    </row>
    <row r="60" spans="1:133" ht="15.75" thickBot="1" x14ac:dyDescent="0.3">
      <c r="A60" s="18"/>
      <c r="B60" s="35"/>
      <c r="C60" s="128" t="str">
        <f>'Pressupost Producció VIDEOJOC'!C60</f>
        <v>TOTAL  04.01. Video</v>
      </c>
      <c r="D60" s="129">
        <f>'Pressupost Producció VIDEOJOC'!D60</f>
        <v>0</v>
      </c>
      <c r="E60" s="129">
        <f>'Pressupost Producció VIDEOJOC'!E60</f>
        <v>0</v>
      </c>
      <c r="F60" s="131">
        <f>SUM(F55:F59)</f>
        <v>0</v>
      </c>
      <c r="G60" s="131">
        <f>SUM(G55:G59)</f>
        <v>0</v>
      </c>
      <c r="DL60" s="38"/>
    </row>
    <row r="61" spans="1:133" x14ac:dyDescent="0.25">
      <c r="A61" s="18"/>
      <c r="B61" s="40" t="str">
        <f>'Pressupost Producció VIDEOJOC'!B61</f>
        <v>Núm. Compte</v>
      </c>
      <c r="C61" s="18">
        <f>'Pressupost Producció VIDEOJOC'!C61</f>
        <v>0</v>
      </c>
      <c r="D61" s="18"/>
      <c r="E61" s="18"/>
      <c r="F61" s="18"/>
      <c r="G61" s="18"/>
      <c r="DL61" s="18"/>
    </row>
    <row r="62" spans="1:133" x14ac:dyDescent="0.25">
      <c r="A62" s="18"/>
      <c r="B62" s="39" t="str">
        <f>'Pressupost Producció VIDEOJOC'!B62</f>
        <v>04.02.</v>
      </c>
      <c r="C62" s="33" t="str">
        <f>'Pressupost Producció VIDEOJOC'!C62</f>
        <v>Àudio</v>
      </c>
      <c r="D62" s="40"/>
      <c r="E62" s="61"/>
      <c r="F62" s="64"/>
      <c r="G62" s="49"/>
      <c r="H62" s="49"/>
      <c r="I62" s="64"/>
      <c r="J62" s="49"/>
      <c r="K62" s="64"/>
      <c r="L62" s="49"/>
      <c r="M62" s="49"/>
      <c r="N62" s="49"/>
      <c r="O62" s="40"/>
      <c r="P62" s="40"/>
      <c r="Q62" s="40"/>
      <c r="R62" s="40"/>
      <c r="S62" s="40"/>
      <c r="T62" s="18"/>
      <c r="U62" s="18"/>
      <c r="EC62" s="49"/>
    </row>
    <row r="63" spans="1:133" x14ac:dyDescent="0.25">
      <c r="A63" s="33"/>
      <c r="B63" s="139" t="str">
        <f>'Pressupost Producció VIDEOJOC'!B63</f>
        <v>04.02.01.</v>
      </c>
      <c r="C63" s="139" t="str">
        <f>'Pressupost Producció VIDEOJOC'!C63</f>
        <v>Banda sonora</v>
      </c>
      <c r="D63" s="145">
        <f>'Pressupost Producció VIDEOJOC'!D63</f>
        <v>0</v>
      </c>
      <c r="E63" s="202">
        <f>'Pressupost Producció VIDEOJOC'!N63</f>
        <v>0</v>
      </c>
      <c r="F63" s="208"/>
      <c r="G63" s="205">
        <f t="shared" ref="G63:G70" si="4">F63-E63</f>
        <v>0</v>
      </c>
      <c r="DL63" s="37"/>
    </row>
    <row r="64" spans="1:133" x14ac:dyDescent="0.25">
      <c r="B64" s="267" t="str">
        <f>'Pressupost Producció VIDEOJOC'!B64</f>
        <v>04.02.02.</v>
      </c>
      <c r="C64" s="266" t="str">
        <f>'Pressupost Producció VIDEOJOC'!C64</f>
        <v>Efectes d'àudio</v>
      </c>
      <c r="D64" s="265">
        <f>'Pressupost Producció VIDEOJOC'!D64</f>
        <v>0</v>
      </c>
      <c r="E64" s="205">
        <f>'Pressupost Producció VIDEOJOC'!N64</f>
        <v>0</v>
      </c>
      <c r="F64" s="264"/>
      <c r="G64" s="205">
        <f t="shared" si="4"/>
        <v>0</v>
      </c>
      <c r="DL64" s="37"/>
    </row>
    <row r="65" spans="1:133" x14ac:dyDescent="0.25">
      <c r="A65" s="33"/>
      <c r="B65" s="139" t="str">
        <f>'Pressupost Producció VIDEOJOC'!B65</f>
        <v>04.02.03</v>
      </c>
      <c r="C65" s="139" t="str">
        <f>'Pressupost Producció VIDEOJOC'!C65</f>
        <v>Música Original</v>
      </c>
      <c r="D65" s="145">
        <f>'Pressupost Producció VIDEOJOC'!D65</f>
        <v>0</v>
      </c>
      <c r="E65" s="202">
        <f>'Pressupost Producció VIDEOJOC'!N65</f>
        <v>0</v>
      </c>
      <c r="F65" s="208"/>
      <c r="G65" s="205">
        <f t="shared" si="4"/>
        <v>0</v>
      </c>
      <c r="DL65" s="37"/>
    </row>
    <row r="66" spans="1:133" x14ac:dyDescent="0.25">
      <c r="B66" s="267" t="str">
        <f>'Pressupost Producció VIDEOJOC'!B66</f>
        <v>04.02.04</v>
      </c>
      <c r="C66" s="266" t="str">
        <f>'Pressupost Producció VIDEOJOC'!C66</f>
        <v>Música de llibreria</v>
      </c>
      <c r="D66" s="265">
        <f>'Pressupost Producció VIDEOJOC'!D66</f>
        <v>0</v>
      </c>
      <c r="E66" s="205">
        <f>'Pressupost Producció VIDEOJOC'!N66</f>
        <v>0</v>
      </c>
      <c r="F66" s="264"/>
      <c r="G66" s="205">
        <f t="shared" si="4"/>
        <v>0</v>
      </c>
      <c r="DL66" s="37"/>
    </row>
    <row r="67" spans="1:133" x14ac:dyDescent="0.25">
      <c r="A67" s="33"/>
      <c r="B67" s="139" t="str">
        <f>'Pressupost Producció VIDEOJOC'!B67</f>
        <v>04.02.05</v>
      </c>
      <c r="C67" s="139" t="str">
        <f>'Pressupost Producció VIDEOJOC'!C67</f>
        <v>Arranjaments</v>
      </c>
      <c r="D67" s="145">
        <f>'Pressupost Producció VIDEOJOC'!D67</f>
        <v>0</v>
      </c>
      <c r="E67" s="202">
        <f>'Pressupost Producció VIDEOJOC'!N67</f>
        <v>0</v>
      </c>
      <c r="F67" s="208"/>
      <c r="G67" s="205">
        <f t="shared" si="4"/>
        <v>0</v>
      </c>
      <c r="DL67" s="37"/>
    </row>
    <row r="68" spans="1:133" x14ac:dyDescent="0.25">
      <c r="A68" s="18"/>
      <c r="B68" s="40" t="str">
        <f>'Pressupost Producció VIDEOJOC'!B68</f>
        <v>04.02.06</v>
      </c>
      <c r="C68" s="269">
        <f>'Pressupost Producció VIDEOJOC'!C68</f>
        <v>0</v>
      </c>
      <c r="D68" s="154">
        <f>'Pressupost Producció VIDEOJOC'!D68</f>
        <v>0</v>
      </c>
      <c r="E68" s="202">
        <f>'Pressupost Producció VIDEOJOC'!N68</f>
        <v>0</v>
      </c>
      <c r="F68" s="207"/>
      <c r="G68" s="205">
        <f t="shared" si="4"/>
        <v>0</v>
      </c>
      <c r="DL68" s="18"/>
    </row>
    <row r="69" spans="1:133" x14ac:dyDescent="0.25">
      <c r="A69" s="18"/>
      <c r="B69" s="127" t="str">
        <f>'Pressupost Producció VIDEOJOC'!B69</f>
        <v>04.02.07</v>
      </c>
      <c r="C69" s="269">
        <f>'Pressupost Producció VIDEOJOC'!C69</f>
        <v>0</v>
      </c>
      <c r="D69" s="145">
        <f>'Pressupost Producció VIDEOJOC'!D69</f>
        <v>0</v>
      </c>
      <c r="E69" s="202">
        <f>'Pressupost Producció VIDEOJOC'!N69</f>
        <v>0</v>
      </c>
      <c r="F69" s="206"/>
      <c r="G69" s="205">
        <f t="shared" si="4"/>
        <v>0</v>
      </c>
      <c r="DL69" s="18"/>
    </row>
    <row r="70" spans="1:133" x14ac:dyDescent="0.25">
      <c r="A70" s="18"/>
      <c r="B70" s="40" t="str">
        <f>'Pressupost Producció VIDEOJOC'!B70</f>
        <v>04.02.08</v>
      </c>
      <c r="C70" s="269">
        <f>'Pressupost Producció VIDEOJOC'!C70</f>
        <v>0</v>
      </c>
      <c r="D70" s="154">
        <f>'Pressupost Producció VIDEOJOC'!D70</f>
        <v>0</v>
      </c>
      <c r="E70" s="202">
        <f>'Pressupost Producció VIDEOJOC'!N70</f>
        <v>0</v>
      </c>
      <c r="F70" s="207"/>
      <c r="G70" s="205">
        <f t="shared" si="4"/>
        <v>0</v>
      </c>
      <c r="DL70" s="18"/>
    </row>
    <row r="71" spans="1:133" ht="15.75" thickBot="1" x14ac:dyDescent="0.3">
      <c r="A71" s="18"/>
      <c r="B71" s="35"/>
      <c r="C71" s="128" t="str">
        <f>'Pressupost Producció VIDEOJOC'!C71</f>
        <v>TOTAL  04.02. Àudio</v>
      </c>
      <c r="D71" s="129">
        <f>'Pressupost Producció VIDEOJOC'!D71</f>
        <v>0</v>
      </c>
      <c r="E71" s="131">
        <f>'Pressupost Producció VIDEOJOC'!N71</f>
        <v>0</v>
      </c>
      <c r="F71" s="131">
        <f>SUM(F63:F70)</f>
        <v>0</v>
      </c>
      <c r="G71" s="131">
        <f>SUM(G63:G70)</f>
        <v>0</v>
      </c>
      <c r="DL71" s="38"/>
    </row>
    <row r="72" spans="1:133" x14ac:dyDescent="0.25">
      <c r="A72" s="18"/>
      <c r="B72" s="40" t="str">
        <f>'Pressupost Producció VIDEOJOC'!B72</f>
        <v>Núm. Compte</v>
      </c>
      <c r="C72" s="18">
        <f>'Pressupost Producció VIDEOJOC'!C72</f>
        <v>0</v>
      </c>
      <c r="D72" s="18"/>
      <c r="E72" s="18"/>
      <c r="F72" s="18"/>
      <c r="G72" s="18"/>
      <c r="DL72" s="18"/>
    </row>
    <row r="73" spans="1:133" x14ac:dyDescent="0.25">
      <c r="A73" s="18"/>
      <c r="B73" s="39" t="str">
        <f>'Pressupost Producció VIDEOJOC'!B73</f>
        <v>04.03.</v>
      </c>
      <c r="C73" s="33" t="str">
        <f>'Pressupost Producció VIDEOJOC'!C73</f>
        <v>Doblatge</v>
      </c>
      <c r="D73" s="40"/>
      <c r="E73" s="61"/>
      <c r="F73" s="64"/>
      <c r="G73" s="49"/>
      <c r="H73" s="49"/>
      <c r="I73" s="64"/>
      <c r="J73" s="49"/>
      <c r="K73" s="64"/>
      <c r="L73" s="49"/>
      <c r="M73" s="49"/>
      <c r="N73" s="49"/>
      <c r="O73" s="40"/>
      <c r="P73" s="40"/>
      <c r="Q73" s="40"/>
      <c r="R73" s="40"/>
      <c r="S73" s="40"/>
      <c r="T73" s="18"/>
      <c r="U73" s="18"/>
      <c r="EC73" s="49"/>
    </row>
    <row r="74" spans="1:133" x14ac:dyDescent="0.25">
      <c r="A74" s="33"/>
      <c r="B74" s="139" t="str">
        <f>'Pressupost Producció VIDEOJOC'!B74</f>
        <v>04.03.01.</v>
      </c>
      <c r="C74" s="139" t="str">
        <f>'Pressupost Producció VIDEOJOC'!C74</f>
        <v>Director/a doblatge</v>
      </c>
      <c r="D74" s="145">
        <f>'Pressupost Producció VIDEOJOC'!D74</f>
        <v>0</v>
      </c>
      <c r="E74" s="202">
        <f>'Pressupost Producció VIDEOJOC'!N74</f>
        <v>0</v>
      </c>
      <c r="F74" s="208"/>
      <c r="G74" s="205">
        <f t="shared" ref="G74:G80" si="5">F74-E74</f>
        <v>0</v>
      </c>
      <c r="DL74" s="37"/>
    </row>
    <row r="75" spans="1:133" x14ac:dyDescent="0.25">
      <c r="B75" s="267" t="str">
        <f>'Pressupost Producció VIDEOJOC'!B75</f>
        <v>04.03.02.</v>
      </c>
      <c r="C75" s="266" t="str">
        <f>'Pressupost Producció VIDEOJOC'!C75</f>
        <v>Doblador/a per</v>
      </c>
      <c r="D75" s="265">
        <f>'Pressupost Producció VIDEOJOC'!D75</f>
        <v>0</v>
      </c>
      <c r="E75" s="205">
        <f>'Pressupost Producció VIDEOJOC'!N75</f>
        <v>0</v>
      </c>
      <c r="F75" s="264"/>
      <c r="G75" s="205">
        <f t="shared" si="5"/>
        <v>0</v>
      </c>
      <c r="DL75" s="37"/>
    </row>
    <row r="76" spans="1:133" x14ac:dyDescent="0.25">
      <c r="A76" s="33"/>
      <c r="B76" s="139" t="str">
        <f>'Pressupost Producció VIDEOJOC'!B76</f>
        <v>04.03.03.</v>
      </c>
      <c r="C76" s="139" t="str">
        <f>'Pressupost Producció VIDEOJOC'!C76</f>
        <v>Doblador/a per</v>
      </c>
      <c r="D76" s="145">
        <f>'Pressupost Producció VIDEOJOC'!D76</f>
        <v>0</v>
      </c>
      <c r="E76" s="202">
        <f>'Pressupost Producció VIDEOJOC'!N76</f>
        <v>0</v>
      </c>
      <c r="F76" s="208"/>
      <c r="G76" s="205">
        <f t="shared" si="5"/>
        <v>0</v>
      </c>
      <c r="DL76" s="37"/>
    </row>
    <row r="77" spans="1:133" x14ac:dyDescent="0.25">
      <c r="B77" s="267" t="str">
        <f>'Pressupost Producció VIDEOJOC'!B77</f>
        <v>04.03.04.</v>
      </c>
      <c r="C77" s="266" t="str">
        <f>'Pressupost Producció VIDEOJOC'!C77</f>
        <v>Doblador/a per</v>
      </c>
      <c r="D77" s="265">
        <f>'Pressupost Producció VIDEOJOC'!D77</f>
        <v>0</v>
      </c>
      <c r="E77" s="205">
        <f>'Pressupost Producció VIDEOJOC'!N77</f>
        <v>0</v>
      </c>
      <c r="F77" s="264"/>
      <c r="G77" s="205">
        <f t="shared" si="5"/>
        <v>0</v>
      </c>
      <c r="DL77" s="37"/>
    </row>
    <row r="78" spans="1:133" x14ac:dyDescent="0.25">
      <c r="A78" s="33"/>
      <c r="B78" s="139" t="str">
        <f>'Pressupost Producció VIDEOJOC'!B78</f>
        <v>04.03.05.</v>
      </c>
      <c r="C78" s="139" t="str">
        <f>'Pressupost Producció VIDEOJOC'!C78</f>
        <v>Altres locucions en X idiomes</v>
      </c>
      <c r="D78" s="145">
        <f>'Pressupost Producció VIDEOJOC'!D78</f>
        <v>0</v>
      </c>
      <c r="E78" s="202">
        <f>'Pressupost Producció VIDEOJOC'!N78</f>
        <v>0</v>
      </c>
      <c r="F78" s="208"/>
      <c r="G78" s="205">
        <f t="shared" si="5"/>
        <v>0</v>
      </c>
      <c r="DL78" s="37"/>
    </row>
    <row r="79" spans="1:133" x14ac:dyDescent="0.25">
      <c r="A79" s="18"/>
      <c r="B79" s="40" t="str">
        <f>'Pressupost Producció VIDEOJOC'!B79</f>
        <v>04.03.06.</v>
      </c>
      <c r="C79" s="269">
        <f>'Pressupost Producció VIDEOJOC'!C79</f>
        <v>0</v>
      </c>
      <c r="D79" s="18">
        <f>'Pressupost Producció VIDEOJOC'!D79</f>
        <v>0</v>
      </c>
      <c r="E79" s="202">
        <f>'Pressupost Producció VIDEOJOC'!N79</f>
        <v>0</v>
      </c>
      <c r="F79" s="271"/>
      <c r="G79" s="268">
        <f t="shared" si="5"/>
        <v>0</v>
      </c>
      <c r="DL79" s="18"/>
    </row>
    <row r="80" spans="1:133" x14ac:dyDescent="0.25">
      <c r="A80" s="18"/>
      <c r="B80" s="127" t="str">
        <f>'Pressupost Producció VIDEOJOC'!B80</f>
        <v>04.03.07.</v>
      </c>
      <c r="C80" s="269">
        <f>'Pressupost Producció VIDEOJOC'!C80</f>
        <v>0</v>
      </c>
      <c r="D80" s="268">
        <f>'Pressupost Producció VIDEOJOC'!D80</f>
        <v>0</v>
      </c>
      <c r="E80" s="202">
        <f>'Pressupost Producció VIDEOJOC'!N80</f>
        <v>0</v>
      </c>
      <c r="F80" s="270"/>
      <c r="G80" s="268">
        <f t="shared" si="5"/>
        <v>0</v>
      </c>
      <c r="DL80" s="18"/>
    </row>
    <row r="81" spans="1:116" ht="15.75" thickBot="1" x14ac:dyDescent="0.3">
      <c r="A81" s="18"/>
      <c r="B81" s="35"/>
      <c r="C81" s="128" t="str">
        <f>'Pressupost Producció VIDEOJOC'!C81</f>
        <v xml:space="preserve">TOTAL  Núm. Compte </v>
      </c>
      <c r="D81" s="129">
        <f>'Pressupost Producció VIDEOJOC'!D81</f>
        <v>0</v>
      </c>
      <c r="E81" s="131">
        <f>'Pressupost Producció VIDEOJOC'!N81</f>
        <v>0</v>
      </c>
      <c r="F81" s="131">
        <f>SUM(F74:F80)</f>
        <v>0</v>
      </c>
      <c r="G81" s="131">
        <f>SUM(G74:G80)</f>
        <v>0</v>
      </c>
      <c r="DL81" s="38"/>
    </row>
    <row r="82" spans="1:116" ht="15" customHeight="1" x14ac:dyDescent="0.25">
      <c r="A82" s="18"/>
      <c r="B82" s="30"/>
      <c r="C82" s="66" t="str">
        <f>"TOTAL" &amp; " " &amp;C52</f>
        <v>TOTAL CAPÍTOL 04.-Video, Àudio i Doblatge</v>
      </c>
      <c r="D82" s="67"/>
      <c r="E82" s="204">
        <f>'Pressupost Producció VIDEOJOC'!N82</f>
        <v>0</v>
      </c>
      <c r="F82" s="204">
        <f>SUM(F81+F71+F60)</f>
        <v>0</v>
      </c>
      <c r="G82" s="204">
        <f>SUM(G81+G71+G60)</f>
        <v>0</v>
      </c>
      <c r="DL82" s="42">
        <f>(DL65 + DL81)</f>
        <v>0</v>
      </c>
    </row>
    <row r="83" spans="1:116" x14ac:dyDescent="0.25">
      <c r="A83" s="18"/>
      <c r="B83" s="40"/>
      <c r="C83" s="36"/>
      <c r="D83" s="36"/>
      <c r="E83" s="18"/>
      <c r="F83" s="18"/>
      <c r="G83" s="18"/>
      <c r="DL83" s="36"/>
    </row>
    <row r="84" spans="1:116" ht="18.75" x14ac:dyDescent="0.3">
      <c r="A84" s="19"/>
      <c r="B84" s="30"/>
      <c r="C84" s="43" t="str">
        <f>'Pressupost Producció VIDEOJOC'!C84</f>
        <v>CAPÍTOL 05.-Porting</v>
      </c>
      <c r="D84" s="18"/>
      <c r="E84" s="18"/>
      <c r="F84" s="18"/>
      <c r="G84" s="18"/>
      <c r="DL84" s="18"/>
    </row>
    <row r="85" spans="1:116" x14ac:dyDescent="0.25">
      <c r="A85" s="18"/>
      <c r="B85" s="40" t="str">
        <f>'Pressupost Producció VIDEOJOC'!B85</f>
        <v>Núm. Compte</v>
      </c>
      <c r="C85" s="18"/>
      <c r="D85" s="18"/>
      <c r="E85" s="18"/>
      <c r="F85" s="18"/>
      <c r="G85" s="18"/>
      <c r="DL85" s="18"/>
    </row>
    <row r="86" spans="1:116" x14ac:dyDescent="0.25">
      <c r="A86" s="33"/>
      <c r="B86" s="139" t="str">
        <f>'Pressupost Producció VIDEOJOC'!B86</f>
        <v>05.01</v>
      </c>
      <c r="C86" s="139" t="str">
        <f>'Pressupost Producció VIDEOJOC'!C86</f>
        <v>Adaptació a videoconsoles (1 a X)</v>
      </c>
      <c r="D86" s="145">
        <f>'Pressupost Producció VIDEOJOC'!D86</f>
        <v>0</v>
      </c>
      <c r="E86" s="202">
        <f>'Pressupost Producció VIDEOJOC'!N86</f>
        <v>0</v>
      </c>
      <c r="F86" s="206"/>
      <c r="G86" s="205">
        <f t="shared" ref="G86:G90" si="6">F86-E86</f>
        <v>0</v>
      </c>
      <c r="DL86" s="37"/>
    </row>
    <row r="87" spans="1:116" x14ac:dyDescent="0.25">
      <c r="A87" s="33"/>
      <c r="B87" s="148" t="str">
        <f>'Pressupost Producció VIDEOJOC'!B87</f>
        <v>05.02</v>
      </c>
      <c r="C87" s="148" t="str">
        <f>'Pressupost Producció VIDEOJOC'!C87</f>
        <v>Publicació en els diversos markets (1 a X)</v>
      </c>
      <c r="D87" s="154">
        <f>'Pressupost Producció VIDEOJOC'!D87</f>
        <v>0</v>
      </c>
      <c r="E87" s="202">
        <f>'Pressupost Producció VIDEOJOC'!N87</f>
        <v>0</v>
      </c>
      <c r="F87" s="209"/>
      <c r="G87" s="205">
        <f t="shared" si="6"/>
        <v>0</v>
      </c>
      <c r="DL87" s="37" t="e">
        <f>(IF(#REF!=0,1,#REF!)*IF(#REF!=0,1,#REF!)*#REF! )+#REF!*IF(#REF!=0,1,#REF!)*IF(#REF!=0,1,#REF!)</f>
        <v>#REF!</v>
      </c>
    </row>
    <row r="88" spans="1:116" x14ac:dyDescent="0.25">
      <c r="A88" s="33"/>
      <c r="B88" s="139" t="str">
        <f>'Pressupost Producció VIDEOJOC'!B88</f>
        <v>05.03</v>
      </c>
      <c r="C88" s="203">
        <f>'Pressupost Producció VIDEOJOC'!C88</f>
        <v>0</v>
      </c>
      <c r="D88" s="145">
        <f>'Pressupost Producció VIDEOJOC'!D88</f>
        <v>0</v>
      </c>
      <c r="E88" s="202">
        <f>'Pressupost Producció VIDEOJOC'!N88</f>
        <v>0</v>
      </c>
      <c r="F88" s="206"/>
      <c r="G88" s="205">
        <f t="shared" si="6"/>
        <v>0</v>
      </c>
      <c r="DL88" s="37" t="e">
        <f>(IF(#REF!=0,1,#REF!)*IF(#REF!=0,1,#REF!)*#REF! )+#REF!*IF(#REF!=0,1,#REF!)*IF(#REF!=0,1,#REF!)</f>
        <v>#REF!</v>
      </c>
    </row>
    <row r="89" spans="1:116" x14ac:dyDescent="0.25">
      <c r="A89" s="18"/>
      <c r="B89" s="148" t="str">
        <f>'Pressupost Producció VIDEOJOC'!B89</f>
        <v>05.04</v>
      </c>
      <c r="C89" s="203">
        <f>'Pressupost Producció VIDEOJOC'!C89</f>
        <v>0</v>
      </c>
      <c r="D89" s="154">
        <f>'Pressupost Producció VIDEOJOC'!D89</f>
        <v>0</v>
      </c>
      <c r="E89" s="202">
        <f>'Pressupost Producció VIDEOJOC'!N89</f>
        <v>0</v>
      </c>
      <c r="F89" s="264"/>
      <c r="G89" s="205">
        <f t="shared" si="6"/>
        <v>0</v>
      </c>
      <c r="DL89" s="37" t="e">
        <f>(IF(#REF!=0,1,#REF!)*IF(#REF!=0,1,#REF!)*#REF! )+#REF!*IF(#REF!=0,1,#REF!)*IF(#REF!=0,1,#REF!)</f>
        <v>#REF!</v>
      </c>
    </row>
    <row r="90" spans="1:116" x14ac:dyDescent="0.25">
      <c r="A90" s="18"/>
      <c r="B90" s="139" t="str">
        <f>'Pressupost Producció VIDEOJOC'!B90</f>
        <v>05.05</v>
      </c>
      <c r="C90" s="203">
        <f>'Pressupost Producció VIDEOJOC'!C90</f>
        <v>0</v>
      </c>
      <c r="D90" s="145">
        <f>'Pressupost Producció VIDEOJOC'!D90</f>
        <v>0</v>
      </c>
      <c r="E90" s="202">
        <f>'Pressupost Producció VIDEOJOC'!N90</f>
        <v>0</v>
      </c>
      <c r="F90" s="206"/>
      <c r="G90" s="205">
        <f t="shared" si="6"/>
        <v>0</v>
      </c>
      <c r="DL90" s="37" t="e">
        <f>(IF(#REF!=0,1,#REF!)*IF(#REF!=0,1,#REF!)*#REF! )+#REF!*IF(#REF!=0,1,#REF!)*IF(#REF!=0,1,#REF!)</f>
        <v>#REF!</v>
      </c>
    </row>
    <row r="91" spans="1:116" ht="15.75" thickBot="1" x14ac:dyDescent="0.3">
      <c r="A91" s="18"/>
      <c r="B91" s="35">
        <f>'Pressupost Producció VIDEOJOC'!B91</f>
        <v>0</v>
      </c>
      <c r="C91" s="128">
        <f>'Pressupost Producció VIDEOJOC'!C91</f>
        <v>0</v>
      </c>
      <c r="D91" s="129">
        <f>'Pressupost Producció VIDEOJOC'!D91</f>
        <v>0</v>
      </c>
      <c r="E91" s="131">
        <f>'Pressupost Producció VIDEOJOC'!N91</f>
        <v>0</v>
      </c>
      <c r="F91" s="131">
        <f>SUM(F86:F90)</f>
        <v>0</v>
      </c>
      <c r="G91" s="131">
        <f>SUM(G86:G90)</f>
        <v>0</v>
      </c>
      <c r="DL91" s="38" t="e">
        <f>(IF(#REF!=0,1,#REF!)*IF(#REF!=0,1,#REF!)*#REF! )+#REF!*IF(#REF!=0,1,#REF!)*IF(#REF!=0,1,#REF!)</f>
        <v>#REF!</v>
      </c>
    </row>
    <row r="92" spans="1:116" ht="15" customHeight="1" x14ac:dyDescent="0.25">
      <c r="A92" s="18"/>
      <c r="B92" s="30"/>
      <c r="C92" s="66" t="str">
        <f>"TOTAL" &amp; " " &amp;C84</f>
        <v>TOTAL CAPÍTOL 05.-Porting</v>
      </c>
      <c r="D92" s="67"/>
      <c r="E92" s="204">
        <f>'Pressupost Producció VIDEOJOC'!N92</f>
        <v>0</v>
      </c>
      <c r="F92" s="204">
        <f>SUM(F91)</f>
        <v>0</v>
      </c>
      <c r="G92" s="204">
        <f>SUM(G91)</f>
        <v>0</v>
      </c>
      <c r="DL92" s="42" t="e">
        <f>(DL75 + DL91)</f>
        <v>#REF!</v>
      </c>
    </row>
    <row r="93" spans="1:116" x14ac:dyDescent="0.25">
      <c r="A93" s="33"/>
      <c r="B93" s="267"/>
      <c r="C93" s="272"/>
      <c r="D93" s="265"/>
      <c r="E93" s="21"/>
      <c r="F93" s="273"/>
      <c r="G93" s="273"/>
      <c r="DL93" s="274"/>
    </row>
    <row r="94" spans="1:116" ht="18.75" x14ac:dyDescent="0.3">
      <c r="A94" s="19"/>
      <c r="B94" s="30"/>
      <c r="C94" s="43" t="str">
        <f>'Pressupost Producció VIDEOJOC'!C94</f>
        <v>CAPÍTOL 06.- Q&amp;A/testing</v>
      </c>
      <c r="D94" s="18"/>
      <c r="E94" s="18"/>
      <c r="F94" s="18"/>
      <c r="G94" s="18"/>
      <c r="DL94" s="18"/>
    </row>
    <row r="95" spans="1:116" x14ac:dyDescent="0.25">
      <c r="A95" s="18"/>
      <c r="B95" s="40" t="str">
        <f>'Pressupost Producció VIDEOJOC'!B95</f>
        <v>Núm. Compte</v>
      </c>
      <c r="C95" s="18"/>
      <c r="D95" s="18"/>
      <c r="E95" s="18"/>
      <c r="F95" s="18"/>
      <c r="G95" s="18"/>
      <c r="DL95" s="18"/>
    </row>
    <row r="96" spans="1:116" x14ac:dyDescent="0.25">
      <c r="A96" s="33"/>
      <c r="B96" s="139" t="str">
        <f>'Pressupost Producció VIDEOJOC'!B96</f>
        <v>06.01</v>
      </c>
      <c r="C96" s="139" t="str">
        <f>'Pressupost Producció VIDEOJOC'!C96</f>
        <v>Testing Videojocs</v>
      </c>
      <c r="D96" s="145">
        <f>'Pressupost Producció VIDEOJOC'!D96</f>
        <v>0</v>
      </c>
      <c r="E96" s="202">
        <f>'Pressupost Producció VIDEOJOC'!N96</f>
        <v>0</v>
      </c>
      <c r="F96" s="206"/>
      <c r="G96" s="205">
        <f t="shared" ref="G96:G99" si="7">F96-E96</f>
        <v>0</v>
      </c>
      <c r="DL96" s="37"/>
    </row>
    <row r="97" spans="1:116" x14ac:dyDescent="0.25">
      <c r="A97" s="33"/>
      <c r="B97" s="148" t="str">
        <f>'Pressupost Producció VIDEOJOC'!B97</f>
        <v>06.02</v>
      </c>
      <c r="C97" s="148" t="str">
        <f>'Pressupost Producció VIDEOJOC'!C97</f>
        <v>Q/A Assessorament Qualitat</v>
      </c>
      <c r="D97" s="154">
        <f>'Pressupost Producció VIDEOJOC'!D97</f>
        <v>0</v>
      </c>
      <c r="E97" s="202">
        <f>'Pressupost Producció VIDEOJOC'!N97</f>
        <v>0</v>
      </c>
      <c r="F97" s="209"/>
      <c r="G97" s="205">
        <f t="shared" si="7"/>
        <v>0</v>
      </c>
      <c r="DL97" s="37" t="e">
        <f>(IF(#REF!=0,1,#REF!)*IF(#REF!=0,1,#REF!)*#REF! )+#REF!*IF(#REF!=0,1,#REF!)*IF(#REF!=0,1,#REF!)</f>
        <v>#REF!</v>
      </c>
    </row>
    <row r="98" spans="1:116" x14ac:dyDescent="0.25">
      <c r="A98" s="18"/>
      <c r="B98" s="139" t="str">
        <f>'Pressupost Producció VIDEOJOC'!B98</f>
        <v>06.03</v>
      </c>
      <c r="C98" s="203">
        <f>'Pressupost Producció VIDEOJOC'!C98</f>
        <v>0</v>
      </c>
      <c r="D98" s="145">
        <f>'Pressupost Producció VIDEOJOC'!D98</f>
        <v>0</v>
      </c>
      <c r="E98" s="202">
        <f>'Pressupost Producció VIDEOJOC'!N98</f>
        <v>0</v>
      </c>
      <c r="F98" s="206"/>
      <c r="G98" s="205">
        <f t="shared" si="7"/>
        <v>0</v>
      </c>
      <c r="DL98" s="37" t="e">
        <f>(IF(#REF!=0,1,#REF!)*IF(#REF!=0,1,#REF!)*#REF! )+#REF!*IF(#REF!=0,1,#REF!)*IF(#REF!=0,1,#REF!)</f>
        <v>#REF!</v>
      </c>
    </row>
    <row r="99" spans="1:116" x14ac:dyDescent="0.25">
      <c r="A99" s="18"/>
      <c r="B99" s="148" t="str">
        <f>'Pressupost Producció VIDEOJOC'!B99</f>
        <v>06.04</v>
      </c>
      <c r="C99" s="203">
        <f>'Pressupost Producció VIDEOJOC'!C99</f>
        <v>0</v>
      </c>
      <c r="D99" s="154">
        <f>'Pressupost Producció VIDEOJOC'!D99</f>
        <v>0</v>
      </c>
      <c r="E99" s="202">
        <f>'Pressupost Producció VIDEOJOC'!N99</f>
        <v>0</v>
      </c>
      <c r="F99" s="264"/>
      <c r="G99" s="205">
        <f t="shared" si="7"/>
        <v>0</v>
      </c>
      <c r="DL99" s="37" t="e">
        <f>(IF(#REF!=0,1,#REF!)*IF(#REF!=0,1,#REF!)*#REF! )+#REF!*IF(#REF!=0,1,#REF!)*IF(#REF!=0,1,#REF!)</f>
        <v>#REF!</v>
      </c>
    </row>
    <row r="100" spans="1:116" ht="15.75" thickBot="1" x14ac:dyDescent="0.3">
      <c r="A100" s="18"/>
      <c r="B100" s="35">
        <f>'Pressupost Producció VIDEOJOC'!B101</f>
        <v>0</v>
      </c>
      <c r="C100" s="128">
        <f>'Pressupost Producció VIDEOJOC'!C100</f>
        <v>0</v>
      </c>
      <c r="D100" s="129">
        <f>'Pressupost Producció VIDEOJOC'!D100</f>
        <v>0</v>
      </c>
      <c r="E100" s="131">
        <f>'Pressupost Producció VIDEOJOC'!N100</f>
        <v>0</v>
      </c>
      <c r="F100" s="131">
        <f>SUM(F96:F99)</f>
        <v>0</v>
      </c>
      <c r="G100" s="131">
        <f>SUM(G96:G99)</f>
        <v>0</v>
      </c>
      <c r="DL100" s="38" t="e">
        <f>(IF(#REF!=0,1,#REF!)*IF(#REF!=0,1,#REF!)*#REF! )+#REF!*IF(#REF!=0,1,#REF!)*IF(#REF!=0,1,#REF!)</f>
        <v>#REF!</v>
      </c>
    </row>
    <row r="101" spans="1:116" ht="15" customHeight="1" x14ac:dyDescent="0.25">
      <c r="A101" s="18"/>
      <c r="B101" s="30"/>
      <c r="C101" s="66" t="str">
        <f>"TOTAL" &amp; " " &amp;C94</f>
        <v>TOTAL CAPÍTOL 06.- Q&amp;A/testing</v>
      </c>
      <c r="D101" s="67"/>
      <c r="E101" s="204">
        <f>'Pressupost Producció VIDEOJOC'!N102</f>
        <v>0</v>
      </c>
      <c r="F101" s="204">
        <f>F100</f>
        <v>0</v>
      </c>
      <c r="G101" s="204">
        <f>G100</f>
        <v>0</v>
      </c>
      <c r="DL101" s="42" t="e">
        <f>(DL85 + DL100)</f>
        <v>#REF!</v>
      </c>
    </row>
    <row r="102" spans="1:116" x14ac:dyDescent="0.25">
      <c r="B102" s="148">
        <f>'Pressupost Producció VIDEOJOC'!B201</f>
        <v>0</v>
      </c>
      <c r="C102" s="149">
        <f>'Pressupost Producció VIDEOJOC'!C201</f>
        <v>0</v>
      </c>
      <c r="D102" s="154">
        <f>'Pressupost Producció VIDEOJOC'!D201</f>
        <v>0</v>
      </c>
      <c r="E102" s="21">
        <f>'Pressupost Producció VIDEOJOC'!N201</f>
        <v>0</v>
      </c>
      <c r="F102" s="273"/>
      <c r="G102" s="273">
        <f t="shared" ref="G102" si="8">F102-E102</f>
        <v>0</v>
      </c>
      <c r="DL102" s="274" t="e">
        <f>(IF(#REF!=0,1,#REF!)*IF(#REF!=0,1,#REF!)*#REF! )+#REF!*IF(#REF!=0,1,#REF!)*IF(#REF!=0,1,#REF!)</f>
        <v>#REF!</v>
      </c>
    </row>
    <row r="103" spans="1:116" ht="18.75" x14ac:dyDescent="0.3">
      <c r="A103" s="19"/>
      <c r="B103" s="30"/>
      <c r="C103" s="43" t="str">
        <f>'Pressupost Producció VIDEOJOC'!C103</f>
        <v>CAPÍTOL 07.- Backoffice</v>
      </c>
      <c r="D103" s="18"/>
      <c r="E103" s="18"/>
      <c r="F103" s="18"/>
      <c r="G103" s="18"/>
      <c r="DL103" s="18"/>
    </row>
    <row r="104" spans="1:116" x14ac:dyDescent="0.25">
      <c r="A104" s="18"/>
      <c r="B104" s="40" t="str">
        <f>'Pressupost Producció VIDEOJOC'!B104</f>
        <v>Núm. Compte</v>
      </c>
      <c r="C104" s="18"/>
      <c r="D104" s="18"/>
      <c r="E104" s="18"/>
      <c r="F104" s="18"/>
      <c r="G104" s="18"/>
      <c r="DL104" s="18"/>
    </row>
    <row r="105" spans="1:116" x14ac:dyDescent="0.25">
      <c r="A105" s="33"/>
      <c r="B105" s="139" t="str">
        <f>'Pressupost Producció VIDEOJOC'!B105</f>
        <v>07.01</v>
      </c>
      <c r="C105" s="139" t="str">
        <f>'Pressupost Producció VIDEOJOC'!C105</f>
        <v>Servidor</v>
      </c>
      <c r="D105" s="145">
        <f>'Pressupost Producció VIDEOJOC'!D105</f>
        <v>0</v>
      </c>
      <c r="E105" s="202">
        <f>'Pressupost Producció VIDEOJOC'!N105</f>
        <v>0</v>
      </c>
      <c r="F105" s="206"/>
      <c r="G105" s="205">
        <f t="shared" ref="G105:G109" si="9">F105-E105</f>
        <v>0</v>
      </c>
      <c r="DL105" s="37"/>
    </row>
    <row r="106" spans="1:116" x14ac:dyDescent="0.25">
      <c r="A106" s="33"/>
      <c r="B106" s="148" t="str">
        <f>'Pressupost Producció VIDEOJOC'!B106</f>
        <v>07.02</v>
      </c>
      <c r="C106" s="148" t="str">
        <f>'Pressupost Producció VIDEOJOC'!C106</f>
        <v>Base de dades</v>
      </c>
      <c r="D106" s="154">
        <f>'Pressupost Producció VIDEOJOC'!D106</f>
        <v>0</v>
      </c>
      <c r="E106" s="202">
        <f>'Pressupost Producció VIDEOJOC'!N106</f>
        <v>0</v>
      </c>
      <c r="F106" s="209"/>
      <c r="G106" s="205">
        <f t="shared" si="9"/>
        <v>0</v>
      </c>
      <c r="DL106" s="37" t="e">
        <f>(IF(#REF!=0,1,#REF!)*IF(#REF!=0,1,#REF!)*#REF! )+#REF!*IF(#REF!=0,1,#REF!)*IF(#REF!=0,1,#REF!)</f>
        <v>#REF!</v>
      </c>
    </row>
    <row r="107" spans="1:116" x14ac:dyDescent="0.25">
      <c r="A107" s="18"/>
      <c r="B107" s="139" t="str">
        <f>'Pressupost Producció VIDEOJOC'!B107</f>
        <v>07.03</v>
      </c>
      <c r="C107" s="203" t="str">
        <f>'Pressupost Producció VIDEOJOC'!C107</f>
        <v>Desenvolupament backoffice</v>
      </c>
      <c r="D107" s="145">
        <f>'Pressupost Producció VIDEOJOC'!D107</f>
        <v>0</v>
      </c>
      <c r="E107" s="202">
        <f>'Pressupost Producció VIDEOJOC'!N107</f>
        <v>0</v>
      </c>
      <c r="F107" s="206"/>
      <c r="G107" s="205">
        <f t="shared" si="9"/>
        <v>0</v>
      </c>
      <c r="DL107" s="37" t="e">
        <f>(IF(#REF!=0,1,#REF!)*IF(#REF!=0,1,#REF!)*#REF! )+#REF!*IF(#REF!=0,1,#REF!)*IF(#REF!=0,1,#REF!)</f>
        <v>#REF!</v>
      </c>
    </row>
    <row r="108" spans="1:116" x14ac:dyDescent="0.25">
      <c r="A108" s="33"/>
      <c r="B108" s="148" t="str">
        <f>'Pressupost Producció VIDEOJOC'!B108</f>
        <v>07.04</v>
      </c>
      <c r="C108" s="203">
        <f>'Pressupost Producció VIDEOJOC'!C108</f>
        <v>0</v>
      </c>
      <c r="D108" s="154">
        <f>'Pressupost Producció VIDEOJOC'!D108</f>
        <v>0</v>
      </c>
      <c r="E108" s="202">
        <f>'Pressupost Producció VIDEOJOC'!N108</f>
        <v>0</v>
      </c>
      <c r="F108" s="264"/>
      <c r="G108" s="205">
        <f t="shared" si="9"/>
        <v>0</v>
      </c>
      <c r="DL108" s="37"/>
    </row>
    <row r="109" spans="1:116" x14ac:dyDescent="0.25">
      <c r="A109" s="18"/>
      <c r="B109" s="139" t="str">
        <f>'Pressupost Producció VIDEOJOC'!B109</f>
        <v>07.05</v>
      </c>
      <c r="C109" s="203">
        <f>'Pressupost Producció VIDEOJOC'!C109</f>
        <v>0</v>
      </c>
      <c r="D109" s="145">
        <f>'Pressupost Producció VIDEOJOC'!D109</f>
        <v>0</v>
      </c>
      <c r="E109" s="202">
        <f>'Pressupost Producció VIDEOJOC'!N109</f>
        <v>0</v>
      </c>
      <c r="F109" s="206"/>
      <c r="G109" s="205">
        <f t="shared" si="9"/>
        <v>0</v>
      </c>
      <c r="DL109" s="37" t="e">
        <f>(IF(#REF!=0,1,#REF!)*IF(#REF!=0,1,#REF!)*#REF! )+#REF!*IF(#REF!=0,1,#REF!)*IF(#REF!=0,1,#REF!)</f>
        <v>#REF!</v>
      </c>
    </row>
    <row r="110" spans="1:116" ht="15.75" thickBot="1" x14ac:dyDescent="0.3">
      <c r="A110" s="18"/>
      <c r="B110" s="35">
        <f>'Pressupost Producció VIDEOJOC'!B110</f>
        <v>0</v>
      </c>
      <c r="C110" s="128">
        <f>'Pressupost Producció VIDEOJOC'!C110</f>
        <v>0</v>
      </c>
      <c r="D110" s="129">
        <f>'Pressupost Producció VIDEOJOC'!D110</f>
        <v>0</v>
      </c>
      <c r="E110" s="131">
        <f>'Pressupost Producció VIDEOJOC'!N110</f>
        <v>0</v>
      </c>
      <c r="F110" s="131">
        <f>SUM(F105:F109)</f>
        <v>0</v>
      </c>
      <c r="G110" s="131">
        <f>SUM(G105:G109)</f>
        <v>0</v>
      </c>
      <c r="DL110" s="38" t="e">
        <f>(IF(#REF!=0,1,#REF!)*IF(#REF!=0,1,#REF!)*#REF! )+#REF!*IF(#REF!=0,1,#REF!)*IF(#REF!=0,1,#REF!)</f>
        <v>#REF!</v>
      </c>
    </row>
    <row r="111" spans="1:116" ht="15" customHeight="1" x14ac:dyDescent="0.25">
      <c r="A111" s="18"/>
      <c r="B111" s="30"/>
      <c r="C111" s="66" t="str">
        <f>"TOTAL" &amp; " " &amp;C103</f>
        <v>TOTAL CAPÍTOL 07.- Backoffice</v>
      </c>
      <c r="D111" s="67"/>
      <c r="E111" s="204">
        <f>'Pressupost Producció VIDEOJOC'!N111</f>
        <v>0</v>
      </c>
      <c r="F111" s="204">
        <f>F110</f>
        <v>0</v>
      </c>
      <c r="G111" s="204">
        <f>G110</f>
        <v>0</v>
      </c>
      <c r="DL111" s="42" t="e">
        <f>(DL94 + DL110)</f>
        <v>#REF!</v>
      </c>
    </row>
    <row r="112" spans="1:116" x14ac:dyDescent="0.25">
      <c r="B112" s="148">
        <f>'Pressupost Producció VIDEOJOC'!B210</f>
        <v>0</v>
      </c>
      <c r="C112" s="149">
        <f>'Pressupost Producció VIDEOJOC'!C210</f>
        <v>0</v>
      </c>
      <c r="D112" s="154">
        <f>'Pressupost Producció VIDEOJOC'!D210</f>
        <v>0</v>
      </c>
      <c r="E112" s="21">
        <f>'Pressupost Producció VIDEOJOC'!N210</f>
        <v>0</v>
      </c>
      <c r="F112" s="273"/>
      <c r="G112" s="273">
        <f t="shared" ref="G112" si="10">F112-E112</f>
        <v>0</v>
      </c>
      <c r="DL112" s="274" t="e">
        <f>(IF(#REF!=0,1,#REF!)*IF(#REF!=0,1,#REF!)*#REF! )+#REF!*IF(#REF!=0,1,#REF!)*IF(#REF!=0,1,#REF!)</f>
        <v>#REF!</v>
      </c>
    </row>
    <row r="113" spans="1:116" x14ac:dyDescent="0.25">
      <c r="A113" s="18"/>
      <c r="B113" s="39"/>
      <c r="C113" s="33" t="str">
        <f>'Pressupost Producció VIDEOJOC'!C113</f>
        <v>CAPÍTOL 08.- Publishing</v>
      </c>
      <c r="D113" s="18"/>
      <c r="E113" s="18"/>
      <c r="F113" s="18"/>
      <c r="G113" s="18"/>
      <c r="DL113" s="18"/>
    </row>
    <row r="114" spans="1:116" x14ac:dyDescent="0.25">
      <c r="A114" s="18"/>
      <c r="B114" s="40" t="str">
        <f>'Pressupost Producció VIDEOJOC'!B114</f>
        <v>Núm. Compte</v>
      </c>
      <c r="C114" s="18">
        <f>'Pressupost Producció VIDEOJOC'!C114</f>
        <v>0</v>
      </c>
      <c r="D114" s="18">
        <f>'Pressupost Producció VIDEOJOC'!D114</f>
        <v>0</v>
      </c>
      <c r="E114" s="18">
        <f>'Pressupost Producció VIDEOJOC'!N114</f>
        <v>0</v>
      </c>
      <c r="F114" s="18"/>
      <c r="G114" s="18">
        <f t="shared" ref="G114:G118" si="11">F114-E114</f>
        <v>0</v>
      </c>
      <c r="DL114" s="18"/>
    </row>
    <row r="115" spans="1:116" x14ac:dyDescent="0.25">
      <c r="A115" s="33"/>
      <c r="B115" s="139" t="str">
        <f>'Pressupost Producció VIDEOJOC'!B115</f>
        <v>08.01</v>
      </c>
      <c r="C115" s="139" t="str">
        <f>'Pressupost Producció VIDEOJOC'!C115</f>
        <v>Materials</v>
      </c>
      <c r="D115" s="145">
        <f>'Pressupost Producció VIDEOJOC'!D115</f>
        <v>0</v>
      </c>
      <c r="E115" s="202">
        <f>'Pressupost Producció VIDEOJOC'!N115</f>
        <v>0</v>
      </c>
      <c r="F115" s="206"/>
      <c r="G115" s="205">
        <f t="shared" si="11"/>
        <v>0</v>
      </c>
      <c r="DL115" s="37" t="e">
        <f>(IF(#REF!=0,1,#REF!)*IF(#REF!=0,1,#REF!)*#REF! )+#REF!*IF(#REF!=0,1,#REF!)*IF(#REF!=0,1,#REF!)</f>
        <v>#REF!</v>
      </c>
    </row>
    <row r="116" spans="1:116" x14ac:dyDescent="0.25">
      <c r="A116" s="33"/>
      <c r="B116" s="148" t="str">
        <f>'Pressupost Producció VIDEOJOC'!B116</f>
        <v>08.02</v>
      </c>
      <c r="C116" s="203" t="str">
        <f>'Pressupost Producció VIDEOJOC'!C116</f>
        <v>Gestions</v>
      </c>
      <c r="D116" s="154">
        <f>'Pressupost Producció VIDEOJOC'!D116</f>
        <v>0</v>
      </c>
      <c r="E116" s="202">
        <f>'Pressupost Producció VIDEOJOC'!N116</f>
        <v>0</v>
      </c>
      <c r="F116" s="264"/>
      <c r="G116" s="205">
        <f t="shared" si="11"/>
        <v>0</v>
      </c>
      <c r="DL116" s="37" t="e">
        <f>(IF(#REF!=0,1,#REF!)*IF(#REF!=0,1,#REF!)*#REF! )+#REF!*IF(#REF!=0,1,#REF!)*IF(#REF!=0,1,#REF!)</f>
        <v>#REF!</v>
      </c>
    </row>
    <row r="117" spans="1:116" x14ac:dyDescent="0.25">
      <c r="A117" s="18"/>
      <c r="B117" s="139" t="str">
        <f>'Pressupost Producció VIDEOJOC'!B117</f>
        <v>08.03</v>
      </c>
      <c r="C117" s="203">
        <f>'Pressupost Producció VIDEOJOC'!C117</f>
        <v>0</v>
      </c>
      <c r="D117" s="145">
        <f>'Pressupost Producció VIDEOJOC'!D117</f>
        <v>0</v>
      </c>
      <c r="E117" s="202">
        <f>'Pressupost Producció VIDEOJOC'!N117</f>
        <v>0</v>
      </c>
      <c r="F117" s="206"/>
      <c r="G117" s="205">
        <f t="shared" si="11"/>
        <v>0</v>
      </c>
      <c r="DL117" s="37" t="e">
        <f>(IF(#REF!=0,1,#REF!)*IF(#REF!=0,1,#REF!)*#REF! )+#REF!*IF(#REF!=0,1,#REF!)*IF(#REF!=0,1,#REF!)</f>
        <v>#REF!</v>
      </c>
    </row>
    <row r="118" spans="1:116" x14ac:dyDescent="0.25">
      <c r="A118" s="18"/>
      <c r="B118" s="148" t="str">
        <f>'Pressupost Producció VIDEOJOC'!B118</f>
        <v>08.04</v>
      </c>
      <c r="C118" s="203">
        <f>'Pressupost Producció VIDEOJOC'!C118</f>
        <v>0</v>
      </c>
      <c r="D118" s="154">
        <f>'Pressupost Producció VIDEOJOC'!D118</f>
        <v>0</v>
      </c>
      <c r="E118" s="202">
        <f>'Pressupost Producció VIDEOJOC'!N118</f>
        <v>0</v>
      </c>
      <c r="F118" s="264"/>
      <c r="G118" s="205">
        <f t="shared" si="11"/>
        <v>0</v>
      </c>
      <c r="DL118" s="37" t="e">
        <f>(IF(#REF!=0,1,#REF!)*IF(#REF!=0,1,#REF!)*#REF! )+#REF!*IF(#REF!=0,1,#REF!)*IF(#REF!=0,1,#REF!)</f>
        <v>#REF!</v>
      </c>
    </row>
    <row r="119" spans="1:116" ht="15.75" thickBot="1" x14ac:dyDescent="0.3">
      <c r="A119" s="18"/>
      <c r="B119" s="35">
        <f>'Pressupost Producció VIDEOJOC'!B119</f>
        <v>0</v>
      </c>
      <c r="C119" s="128">
        <f>'Pressupost Producció VIDEOJOC'!C118</f>
        <v>0</v>
      </c>
      <c r="D119" s="129">
        <f>'Pressupost Producció VIDEOJOC'!D118</f>
        <v>0</v>
      </c>
      <c r="E119" s="131">
        <f>'Pressupost Producció VIDEOJOC'!N119</f>
        <v>0</v>
      </c>
      <c r="F119" s="131">
        <f>SUM(F115:F118)</f>
        <v>0</v>
      </c>
      <c r="G119" s="131">
        <f>SUM(G115:G118)</f>
        <v>0</v>
      </c>
      <c r="DL119" s="38" t="e">
        <f>(IF(#REF!=0,1,#REF!)*IF(#REF!=0,1,#REF!)*#REF! )+#REF!*IF(#REF!=0,1,#REF!)*IF(#REF!=0,1,#REF!)</f>
        <v>#REF!</v>
      </c>
    </row>
    <row r="120" spans="1:116" ht="15" customHeight="1" x14ac:dyDescent="0.25">
      <c r="A120" s="18"/>
      <c r="B120" s="30"/>
      <c r="C120" s="66" t="str">
        <f>"TOTAL" &amp; " " &amp;C113</f>
        <v>TOTAL CAPÍTOL 08.- Publishing</v>
      </c>
      <c r="D120" s="67"/>
      <c r="E120" s="204">
        <f>'Pressupost Producció VIDEOJOC'!N119</f>
        <v>0</v>
      </c>
      <c r="F120" s="204">
        <f>F119</f>
        <v>0</v>
      </c>
      <c r="G120" s="204">
        <f>G119</f>
        <v>0</v>
      </c>
      <c r="DL120" s="42" t="e">
        <f>(DL103 + DL119)</f>
        <v>#REF!</v>
      </c>
    </row>
    <row r="121" spans="1:116" x14ac:dyDescent="0.25">
      <c r="B121" s="148"/>
      <c r="C121" s="149"/>
      <c r="D121" s="154"/>
      <c r="E121" s="21"/>
      <c r="F121" s="273"/>
      <c r="G121" s="273"/>
      <c r="DL121" s="274"/>
    </row>
    <row r="122" spans="1:116" ht="18.75" x14ac:dyDescent="0.3">
      <c r="A122" s="19"/>
      <c r="B122" s="30"/>
      <c r="C122" s="43" t="str">
        <f>'Pressupost Producció VIDEOJOC'!C122</f>
        <v>CAPÍTOL 09.- Manteniment</v>
      </c>
      <c r="D122" s="18"/>
      <c r="E122" s="18"/>
      <c r="F122" s="18"/>
      <c r="G122" s="18"/>
      <c r="DL122" s="18"/>
    </row>
    <row r="123" spans="1:116" x14ac:dyDescent="0.25">
      <c r="A123" s="18"/>
      <c r="B123" s="40" t="str">
        <f>'Pressupost Producció VIDEOJOC'!B123</f>
        <v>Núm. Compte</v>
      </c>
      <c r="C123" s="18">
        <f>'Pressupost Producció VIDEOJOC'!C123</f>
        <v>0</v>
      </c>
      <c r="D123" s="18">
        <f>'Pressupost Producció VIDEOJOC'!D123</f>
        <v>0</v>
      </c>
      <c r="E123" s="18"/>
      <c r="F123" s="18"/>
      <c r="G123" s="18">
        <f t="shared" ref="G123:G127" si="12">F123-E123</f>
        <v>0</v>
      </c>
      <c r="DL123" s="18"/>
    </row>
    <row r="124" spans="1:116" x14ac:dyDescent="0.25">
      <c r="A124" s="33"/>
      <c r="B124" s="139" t="str">
        <f>'Pressupost Producció VIDEOJOC'!B124</f>
        <v>09.01</v>
      </c>
      <c r="C124" s="139" t="str">
        <f>'Pressupost Producció VIDEOJOC'!C124</f>
        <v>Correccions d'errors</v>
      </c>
      <c r="D124" s="145">
        <f>'Pressupost Producció VIDEOJOC'!D124</f>
        <v>0</v>
      </c>
      <c r="E124" s="202">
        <f>'Pressupost Producció VIDEOJOC'!N124</f>
        <v>0</v>
      </c>
      <c r="F124" s="206"/>
      <c r="G124" s="205">
        <f t="shared" si="12"/>
        <v>0</v>
      </c>
      <c r="DL124" s="37" t="e">
        <f>(IF(#REF!=0,1,#REF!)*IF(#REF!=0,1,#REF!)*#REF! )+#REF!*IF(#REF!=0,1,#REF!)*IF(#REF!=0,1,#REF!)</f>
        <v>#REF!</v>
      </c>
    </row>
    <row r="125" spans="1:116" x14ac:dyDescent="0.25">
      <c r="A125" s="33"/>
      <c r="B125" s="148" t="str">
        <f>'Pressupost Producció VIDEOJOC'!B125</f>
        <v>09.02</v>
      </c>
      <c r="C125" s="148" t="str">
        <f>'Pressupost Producció VIDEOJOC'!C125</f>
        <v>Adaptacions a nous requisits tècnics</v>
      </c>
      <c r="D125" s="154">
        <f>'Pressupost Producció VIDEOJOC'!D125</f>
        <v>0</v>
      </c>
      <c r="E125" s="202">
        <f>'Pressupost Producció VIDEOJOC'!N125</f>
        <v>0</v>
      </c>
      <c r="F125" s="209"/>
      <c r="G125" s="205">
        <f t="shared" si="12"/>
        <v>0</v>
      </c>
      <c r="DL125" s="37" t="e">
        <f>(IF(#REF!=0,1,#REF!)*IF(#REF!=0,1,#REF!)*#REF! )+#REF!*IF(#REF!=0,1,#REF!)*IF(#REF!=0,1,#REF!)</f>
        <v>#REF!</v>
      </c>
    </row>
    <row r="126" spans="1:116" x14ac:dyDescent="0.25">
      <c r="A126" s="33"/>
      <c r="B126" s="139" t="str">
        <f>'Pressupost Producció VIDEOJOC'!B126</f>
        <v>09.03</v>
      </c>
      <c r="C126" s="203">
        <f>'Pressupost Producció VIDEOJOC'!C126</f>
        <v>0</v>
      </c>
      <c r="D126" s="145">
        <f>'Pressupost Producció VIDEOJOC'!D126</f>
        <v>0</v>
      </c>
      <c r="E126" s="202">
        <f>'Pressupost Producció VIDEOJOC'!N126</f>
        <v>0</v>
      </c>
      <c r="F126" s="206"/>
      <c r="G126" s="205">
        <f t="shared" si="12"/>
        <v>0</v>
      </c>
      <c r="DL126" s="37" t="e">
        <f>(IF(#REF!=0,1,#REF!)*IF(#REF!=0,1,#REF!)*#REF! )+#REF!*IF(#REF!=0,1,#REF!)*IF(#REF!=0,1,#REF!)</f>
        <v>#REF!</v>
      </c>
    </row>
    <row r="127" spans="1:116" x14ac:dyDescent="0.25">
      <c r="A127" s="33"/>
      <c r="B127" s="148" t="str">
        <f>'Pressupost Producció VIDEOJOC'!B127</f>
        <v>09.04</v>
      </c>
      <c r="C127" s="203">
        <f>'Pressupost Producció VIDEOJOC'!C127</f>
        <v>0</v>
      </c>
      <c r="D127" s="154">
        <f>'Pressupost Producció VIDEOJOC'!D127</f>
        <v>0</v>
      </c>
      <c r="E127" s="202">
        <f>'Pressupost Producció VIDEOJOC'!N127</f>
        <v>0</v>
      </c>
      <c r="F127" s="264"/>
      <c r="G127" s="205">
        <f t="shared" si="12"/>
        <v>0</v>
      </c>
      <c r="DL127" s="37" t="e">
        <f>(IF(#REF!=0,1,#REF!)*IF(#REF!=0,1,#REF!)*#REF! )+#REF!*IF(#REF!=0,1,#REF!)*IF(#REF!=0,1,#REF!)</f>
        <v>#REF!</v>
      </c>
    </row>
    <row r="128" spans="1:116" ht="15.75" thickBot="1" x14ac:dyDescent="0.3">
      <c r="A128" s="18"/>
      <c r="B128" s="35">
        <f>'Pressupost Producció VIDEOJOC'!B129</f>
        <v>0</v>
      </c>
      <c r="C128" s="128">
        <f>'Pressupost Producció VIDEOJOC'!C128</f>
        <v>0</v>
      </c>
      <c r="D128" s="129">
        <f>'Pressupost Producció VIDEOJOC'!D128</f>
        <v>0</v>
      </c>
      <c r="E128" s="131">
        <f>'Pressupost Producció VIDEOJOC'!N128</f>
        <v>0</v>
      </c>
      <c r="F128" s="131">
        <f>SUM(F124:F127)</f>
        <v>0</v>
      </c>
      <c r="G128" s="131">
        <f>SUM(G124:G127)</f>
        <v>0</v>
      </c>
      <c r="DL128" s="38" t="e">
        <f>(IF(#REF!=0,1,#REF!)*IF(#REF!=0,1,#REF!)*#REF! )+#REF!*IF(#REF!=0,1,#REF!)*IF(#REF!=0,1,#REF!)</f>
        <v>#REF!</v>
      </c>
    </row>
    <row r="129" spans="1:116" ht="15" customHeight="1" x14ac:dyDescent="0.25">
      <c r="A129" s="18"/>
      <c r="B129" s="30"/>
      <c r="C129" s="66" t="str">
        <f>"TOTAL" &amp; " " &amp;C122</f>
        <v>TOTAL CAPÍTOL 09.- Manteniment</v>
      </c>
      <c r="D129" s="67"/>
      <c r="E129" s="204">
        <f>'Pressupost Producció VIDEOJOC'!N129</f>
        <v>0</v>
      </c>
      <c r="F129" s="204">
        <f>F128</f>
        <v>0</v>
      </c>
      <c r="G129" s="204">
        <f>G128</f>
        <v>0</v>
      </c>
      <c r="DL129" s="42" t="e">
        <f>(DL113 + DL128)</f>
        <v>#REF!</v>
      </c>
    </row>
    <row r="130" spans="1:116" x14ac:dyDescent="0.25">
      <c r="B130" s="148"/>
      <c r="C130" s="149"/>
      <c r="D130" s="154"/>
      <c r="E130" s="21"/>
      <c r="F130" s="273"/>
      <c r="G130" s="273"/>
      <c r="DL130" s="274"/>
    </row>
    <row r="131" spans="1:116" x14ac:dyDescent="0.25">
      <c r="A131" s="18"/>
      <c r="B131" s="39"/>
      <c r="C131" s="33">
        <f>'Pressupost Producció VIDEOJOC'!C131</f>
        <v>0</v>
      </c>
      <c r="D131" s="18"/>
      <c r="E131" s="18"/>
      <c r="F131" s="18"/>
      <c r="G131" s="18"/>
      <c r="DL131" s="18"/>
    </row>
    <row r="132" spans="1:116" ht="18.75" x14ac:dyDescent="0.3">
      <c r="A132" s="19"/>
      <c r="B132" s="30">
        <f>'Pressupost Producció VIDEOJOC'!B132</f>
        <v>0</v>
      </c>
      <c r="C132" s="43" t="str">
        <f>'Pressupost Producció VIDEOJOC'!C132</f>
        <v>CAPÍTOL 10.- Equip (Personal)</v>
      </c>
      <c r="D132" s="18">
        <f>'Pressupost Producció VIDEOJOC'!D132</f>
        <v>0</v>
      </c>
      <c r="E132" s="18">
        <f>'Pressupost Producció VIDEOJOC'!N132</f>
        <v>0</v>
      </c>
      <c r="F132" s="18"/>
      <c r="G132" s="18">
        <f t="shared" ref="G132:G154" si="13">F132-E132</f>
        <v>0</v>
      </c>
      <c r="DL132" s="18"/>
    </row>
    <row r="133" spans="1:116" x14ac:dyDescent="0.25">
      <c r="A133" s="18"/>
      <c r="B133" s="40" t="str">
        <f>'Pressupost Producció VIDEOJOC'!B133</f>
        <v>Núm. Compte</v>
      </c>
      <c r="C133" s="18">
        <f>'Pressupost Producció VIDEOJOC'!C133</f>
        <v>0</v>
      </c>
      <c r="D133" s="18">
        <f>'Pressupost Producció VIDEOJOC'!D133</f>
        <v>0</v>
      </c>
      <c r="E133" s="18">
        <f>'Pressupost Producció VIDEOJOC'!N133</f>
        <v>0</v>
      </c>
      <c r="F133" s="18"/>
      <c r="G133" s="18">
        <f t="shared" si="13"/>
        <v>0</v>
      </c>
      <c r="DL133" s="18" t="e">
        <f>(IF(#REF!=0,1,#REF!)*IF(#REF!=0,1,#REF!)*#REF! )+#REF!*IF(#REF!=0,1,#REF!)*IF(#REF!=0,1,#REF!)</f>
        <v>#REF!</v>
      </c>
    </row>
    <row r="134" spans="1:116" x14ac:dyDescent="0.25">
      <c r="A134" s="33"/>
      <c r="B134" s="139" t="str">
        <f>'Pressupost Producció VIDEOJOC'!B134</f>
        <v>10.01</v>
      </c>
      <c r="C134" s="139" t="str">
        <f>'Pressupost Producció VIDEOJOC'!C134</f>
        <v>Direcció i Coordinació del projecte</v>
      </c>
      <c r="D134" s="145">
        <f>'Pressupost Producció VIDEOJOC'!D134</f>
        <v>0</v>
      </c>
      <c r="E134" s="202">
        <f>'Pressupost Producció VIDEOJOC'!N134</f>
        <v>0</v>
      </c>
      <c r="F134" s="206"/>
      <c r="G134" s="205">
        <f t="shared" si="13"/>
        <v>0</v>
      </c>
      <c r="DL134" s="37" t="e">
        <f>(IF(#REF!=0,1,#REF!)*IF(#REF!=0,1,#REF!)*#REF! )+#REF!*IF(#REF!=0,1,#REF!)*IF(#REF!=0,1,#REF!)</f>
        <v>#REF!</v>
      </c>
    </row>
    <row r="135" spans="1:116" x14ac:dyDescent="0.25">
      <c r="A135" s="33"/>
      <c r="B135" s="148" t="str">
        <f>'Pressupost Producció VIDEOJOC'!B135</f>
        <v>10.02</v>
      </c>
      <c r="C135" s="148" t="str">
        <f>'Pressupost Producció VIDEOJOC'!C135</f>
        <v>Producció</v>
      </c>
      <c r="D135" s="154">
        <f>'Pressupost Producció VIDEOJOC'!D135</f>
        <v>0</v>
      </c>
      <c r="E135" s="202">
        <f>'Pressupost Producció VIDEOJOC'!N135</f>
        <v>0</v>
      </c>
      <c r="F135" s="209"/>
      <c r="G135" s="205">
        <f t="shared" si="13"/>
        <v>0</v>
      </c>
      <c r="DL135" s="37" t="e">
        <f>(IF(#REF!=0,1,#REF!)*IF(#REF!=0,1,#REF!)*#REF! )+#REF!*IF(#REF!=0,1,#REF!)*IF(#REF!=0,1,#REF!)</f>
        <v>#REF!</v>
      </c>
    </row>
    <row r="136" spans="1:116" x14ac:dyDescent="0.25">
      <c r="A136" s="33"/>
      <c r="B136" s="139" t="str">
        <f>'Pressupost Producció VIDEOJOC'!B136</f>
        <v>10.03</v>
      </c>
      <c r="C136" s="139" t="str">
        <f>'Pressupost Producció VIDEOJOC'!C136</f>
        <v>Monetització (Monetitation Chief)</v>
      </c>
      <c r="D136" s="145">
        <f>'Pressupost Producció VIDEOJOC'!D136</f>
        <v>0</v>
      </c>
      <c r="E136" s="202">
        <f>'Pressupost Producció VIDEOJOC'!N136</f>
        <v>0</v>
      </c>
      <c r="F136" s="206"/>
      <c r="G136" s="205">
        <f t="shared" si="13"/>
        <v>0</v>
      </c>
      <c r="DL136" s="37" t="e">
        <f>(IF(#REF!=0,1,#REF!)*IF(#REF!=0,1,#REF!)*#REF! )+#REF!*IF(#REF!=0,1,#REF!)*IF(#REF!=0,1,#REF!)</f>
        <v>#REF!</v>
      </c>
    </row>
    <row r="137" spans="1:116" x14ac:dyDescent="0.25">
      <c r="A137" s="33"/>
      <c r="B137" s="148" t="str">
        <f>'Pressupost Producció VIDEOJOC'!B137</f>
        <v>10.04</v>
      </c>
      <c r="C137" s="148" t="str">
        <f>'Pressupost Producció VIDEOJOC'!C137</f>
        <v>Direcció i coordinació d'art</v>
      </c>
      <c r="D137" s="154">
        <f>'Pressupost Producció VIDEOJOC'!D137</f>
        <v>0</v>
      </c>
      <c r="E137" s="202">
        <f>'Pressupost Producció VIDEOJOC'!N137</f>
        <v>0</v>
      </c>
      <c r="F137" s="209"/>
      <c r="G137" s="205">
        <f t="shared" si="13"/>
        <v>0</v>
      </c>
      <c r="DL137" s="37" t="e">
        <f>(IF(#REF!=0,1,#REF!)*IF(#REF!=0,1,#REF!)*#REF! )+#REF!*IF(#REF!=0,1,#REF!)*IF(#REF!=0,1,#REF!)</f>
        <v>#REF!</v>
      </c>
    </row>
    <row r="138" spans="1:116" x14ac:dyDescent="0.25">
      <c r="A138" s="33"/>
      <c r="B138" s="139" t="str">
        <f>'Pressupost Producció VIDEOJOC'!B138</f>
        <v>10.05</v>
      </c>
      <c r="C138" s="139" t="str">
        <f>'Pressupost Producció VIDEOJOC'!C138</f>
        <v>Direcció i coordinació development</v>
      </c>
      <c r="D138" s="145">
        <f>'Pressupost Producció VIDEOJOC'!D138</f>
        <v>0</v>
      </c>
      <c r="E138" s="202">
        <f>'Pressupost Producció VIDEOJOC'!N138</f>
        <v>0</v>
      </c>
      <c r="F138" s="206"/>
      <c r="G138" s="205">
        <f t="shared" si="13"/>
        <v>0</v>
      </c>
      <c r="DL138" s="37" t="e">
        <f>(IF(#REF!=0,1,#REF!)*IF(#REF!=0,1,#REF!)*#REF! )+#REF!*IF(#REF!=0,1,#REF!)*IF(#REF!=0,1,#REF!)</f>
        <v>#REF!</v>
      </c>
    </row>
    <row r="139" spans="1:116" x14ac:dyDescent="0.25">
      <c r="A139" s="33"/>
      <c r="B139" s="148" t="str">
        <f>'Pressupost Producció VIDEOJOC'!B139</f>
        <v>10.06</v>
      </c>
      <c r="C139" s="148" t="str">
        <f>'Pressupost Producció VIDEOJOC'!C139</f>
        <v>Game Designers</v>
      </c>
      <c r="D139" s="154">
        <f>'Pressupost Producció VIDEOJOC'!D139</f>
        <v>0</v>
      </c>
      <c r="E139" s="202">
        <f>'Pressupost Producció VIDEOJOC'!N139</f>
        <v>0</v>
      </c>
      <c r="F139" s="209"/>
      <c r="G139" s="205">
        <f t="shared" si="13"/>
        <v>0</v>
      </c>
      <c r="DL139" s="37" t="e">
        <f>(IF(#REF!=0,1,#REF!)*IF(#REF!=0,1,#REF!)*#REF! )+#REF!*IF(#REF!=0,1,#REF!)*IF(#REF!=0,1,#REF!)</f>
        <v>#REF!</v>
      </c>
    </row>
    <row r="140" spans="1:116" x14ac:dyDescent="0.25">
      <c r="A140" s="33"/>
      <c r="B140" s="139" t="str">
        <f>'Pressupost Producció VIDEOJOC'!B140</f>
        <v>10.07</v>
      </c>
      <c r="C140" s="139" t="str">
        <f>'Pressupost Producció VIDEOJOC'!C140</f>
        <v>Level Designers</v>
      </c>
      <c r="D140" s="145">
        <f>'Pressupost Producció VIDEOJOC'!D140</f>
        <v>0</v>
      </c>
      <c r="E140" s="202">
        <f>'Pressupost Producció VIDEOJOC'!N140</f>
        <v>0</v>
      </c>
      <c r="F140" s="206"/>
      <c r="G140" s="205">
        <f t="shared" si="13"/>
        <v>0</v>
      </c>
      <c r="DL140" s="37" t="e">
        <f>(IF(#REF!=0,1,#REF!)*IF(#REF!=0,1,#REF!)*#REF! )+#REF!*IF(#REF!=0,1,#REF!)*IF(#REF!=0,1,#REF!)</f>
        <v>#REF!</v>
      </c>
    </row>
    <row r="141" spans="1:116" x14ac:dyDescent="0.25">
      <c r="A141" s="33"/>
      <c r="B141" s="148" t="str">
        <f>'Pressupost Producció VIDEOJOC'!B141</f>
        <v>10.08</v>
      </c>
      <c r="C141" s="148" t="str">
        <f>'Pressupost Producció VIDEOJOC'!C141</f>
        <v>Guinistes</v>
      </c>
      <c r="D141" s="154">
        <f>'Pressupost Producció VIDEOJOC'!D141</f>
        <v>0</v>
      </c>
      <c r="E141" s="202">
        <f>'Pressupost Producció VIDEOJOC'!N141</f>
        <v>0</v>
      </c>
      <c r="F141" s="209"/>
      <c r="G141" s="205">
        <f t="shared" si="13"/>
        <v>0</v>
      </c>
      <c r="DL141" s="37" t="e">
        <f>(IF(#REF!=0,1,#REF!)*IF(#REF!=0,1,#REF!)*#REF! )+#REF!*IF(#REF!=0,1,#REF!)*IF(#REF!=0,1,#REF!)</f>
        <v>#REF!</v>
      </c>
    </row>
    <row r="142" spans="1:116" x14ac:dyDescent="0.25">
      <c r="A142" s="33"/>
      <c r="B142" s="139" t="str">
        <f>'Pressupost Producció VIDEOJOC'!B142</f>
        <v>10.09</v>
      </c>
      <c r="C142" s="139" t="str">
        <f>'Pressupost Producció VIDEOJOC'!C142</f>
        <v>Grafistes 2D</v>
      </c>
      <c r="D142" s="145">
        <f>'Pressupost Producció VIDEOJOC'!D142</f>
        <v>0</v>
      </c>
      <c r="E142" s="202">
        <f>'Pressupost Producció VIDEOJOC'!N142</f>
        <v>0</v>
      </c>
      <c r="F142" s="206"/>
      <c r="G142" s="205">
        <f t="shared" si="13"/>
        <v>0</v>
      </c>
      <c r="DL142" s="37" t="e">
        <f>(IF(#REF!=0,1,#REF!)*IF(#REF!=0,1,#REF!)*#REF! )+#REF!*IF(#REF!=0,1,#REF!)*IF(#REF!=0,1,#REF!)</f>
        <v>#REF!</v>
      </c>
    </row>
    <row r="143" spans="1:116" x14ac:dyDescent="0.25">
      <c r="A143" s="33"/>
      <c r="B143" s="148" t="str">
        <f>'Pressupost Producció VIDEOJOC'!B143</f>
        <v>10.10</v>
      </c>
      <c r="C143" s="148" t="str">
        <f>'Pressupost Producció VIDEOJOC'!C143</f>
        <v>Gafistes 3D</v>
      </c>
      <c r="D143" s="154">
        <f>'Pressupost Producció VIDEOJOC'!D143</f>
        <v>0</v>
      </c>
      <c r="E143" s="202">
        <f>'Pressupost Producció VIDEOJOC'!N143</f>
        <v>0</v>
      </c>
      <c r="F143" s="209"/>
      <c r="G143" s="205">
        <f t="shared" si="13"/>
        <v>0</v>
      </c>
      <c r="DL143" s="37" t="e">
        <f>(IF(#REF!=0,1,#REF!)*IF(#REF!=0,1,#REF!)*#REF! )+#REF!*IF(#REF!=0,1,#REF!)*IF(#REF!=0,1,#REF!)</f>
        <v>#REF!</v>
      </c>
    </row>
    <row r="144" spans="1:116" x14ac:dyDescent="0.25">
      <c r="A144" s="33"/>
      <c r="B144" s="139" t="str">
        <f>'Pressupost Producció VIDEOJOC'!B144</f>
        <v>10.11</v>
      </c>
      <c r="C144" s="139" t="str">
        <f>'Pressupost Producció VIDEOJOC'!C144</f>
        <v>Animadors 2D</v>
      </c>
      <c r="D144" s="145">
        <f>'Pressupost Producció VIDEOJOC'!D144</f>
        <v>0</v>
      </c>
      <c r="E144" s="202">
        <f>'Pressupost Producció VIDEOJOC'!N144</f>
        <v>0</v>
      </c>
      <c r="F144" s="206"/>
      <c r="G144" s="205">
        <f t="shared" si="13"/>
        <v>0</v>
      </c>
      <c r="DL144" s="37" t="e">
        <f>(IF(#REF!=0,1,#REF!)*IF(#REF!=0,1,#REF!)*#REF! )+#REF!*IF(#REF!=0,1,#REF!)*IF(#REF!=0,1,#REF!)</f>
        <v>#REF!</v>
      </c>
    </row>
    <row r="145" spans="1:116" x14ac:dyDescent="0.25">
      <c r="A145" s="33"/>
      <c r="B145" s="148" t="str">
        <f>'Pressupost Producció VIDEOJOC'!B145</f>
        <v>10.12</v>
      </c>
      <c r="C145" s="148" t="str">
        <f>'Pressupost Producció VIDEOJOC'!C145</f>
        <v>Animadors 3D</v>
      </c>
      <c r="D145" s="154">
        <f>'Pressupost Producció VIDEOJOC'!D145</f>
        <v>0</v>
      </c>
      <c r="E145" s="202">
        <f>'Pressupost Producció VIDEOJOC'!N145</f>
        <v>0</v>
      </c>
      <c r="F145" s="209"/>
      <c r="G145" s="205">
        <f t="shared" si="13"/>
        <v>0</v>
      </c>
      <c r="DL145" s="37" t="e">
        <f>(IF(#REF!=0,1,#REF!)*IF(#REF!=0,1,#REF!)*#REF! )+#REF!*IF(#REF!=0,1,#REF!)*IF(#REF!=0,1,#REF!)</f>
        <v>#REF!</v>
      </c>
    </row>
    <row r="146" spans="1:116" x14ac:dyDescent="0.25">
      <c r="A146" s="33"/>
      <c r="B146" s="139" t="str">
        <f>'Pressupost Producció VIDEOJOC'!B146</f>
        <v>10.13</v>
      </c>
      <c r="C146" s="139" t="str">
        <f>'Pressupost Producció VIDEOJOC'!C146</f>
        <v>Programadors 2D</v>
      </c>
      <c r="D146" s="145">
        <f>'Pressupost Producció VIDEOJOC'!D146</f>
        <v>0</v>
      </c>
      <c r="E146" s="202">
        <f>'Pressupost Producció VIDEOJOC'!N146</f>
        <v>0</v>
      </c>
      <c r="F146" s="206"/>
      <c r="G146" s="205">
        <f t="shared" si="13"/>
        <v>0</v>
      </c>
      <c r="DL146" s="37" t="e">
        <f>(IF(#REF!=0,1,#REF!)*IF(#REF!=0,1,#REF!)*#REF! )+#REF!*IF(#REF!=0,1,#REF!)*IF(#REF!=0,1,#REF!)</f>
        <v>#REF!</v>
      </c>
    </row>
    <row r="147" spans="1:116" x14ac:dyDescent="0.25">
      <c r="A147" s="33"/>
      <c r="B147" s="148" t="str">
        <f>'Pressupost Producció VIDEOJOC'!B147</f>
        <v>10.14</v>
      </c>
      <c r="C147" s="148" t="str">
        <f>'Pressupost Producció VIDEOJOC'!C147</f>
        <v>Programadors 3D</v>
      </c>
      <c r="D147" s="154">
        <f>'Pressupost Producció VIDEOJOC'!D147</f>
        <v>0</v>
      </c>
      <c r="E147" s="202">
        <f>'Pressupost Producció VIDEOJOC'!N147</f>
        <v>0</v>
      </c>
      <c r="F147" s="209"/>
      <c r="G147" s="205">
        <f t="shared" si="13"/>
        <v>0</v>
      </c>
      <c r="DL147" s="37" t="e">
        <f>(IF(#REF!=0,1,#REF!)*IF(#REF!=0,1,#REF!)*#REF! )+#REF!*IF(#REF!=0,1,#REF!)*IF(#REF!=0,1,#REF!)</f>
        <v>#REF!</v>
      </c>
    </row>
    <row r="148" spans="1:116" x14ac:dyDescent="0.25">
      <c r="A148" s="33"/>
      <c r="B148" s="139" t="str">
        <f>'Pressupost Producció VIDEOJOC'!B148</f>
        <v>10.15</v>
      </c>
      <c r="C148" s="139" t="str">
        <f>'Pressupost Producció VIDEOJOC'!C148</f>
        <v>Programador especialitzat (Físiques, xarxes,etc..)</v>
      </c>
      <c r="D148" s="145">
        <f>'Pressupost Producció VIDEOJOC'!D148</f>
        <v>0</v>
      </c>
      <c r="E148" s="202">
        <f>'Pressupost Producció VIDEOJOC'!N148</f>
        <v>0</v>
      </c>
      <c r="F148" s="206"/>
      <c r="G148" s="205">
        <f t="shared" si="13"/>
        <v>0</v>
      </c>
      <c r="DL148" s="37" t="e">
        <f>(IF(#REF!=0,1,#REF!)*IF(#REF!=0,1,#REF!)*#REF! )+#REF!*IF(#REF!=0,1,#REF!)*IF(#REF!=0,1,#REF!)</f>
        <v>#REF!</v>
      </c>
    </row>
    <row r="149" spans="1:116" x14ac:dyDescent="0.25">
      <c r="A149" s="33"/>
      <c r="B149" s="148" t="str">
        <f>'Pressupost Producció VIDEOJOC'!B149</f>
        <v>10.16</v>
      </c>
      <c r="C149" s="148" t="str">
        <f>'Pressupost Producció VIDEOJOC'!C149</f>
        <v>Comunications Manager i PR</v>
      </c>
      <c r="D149" s="154">
        <f>'Pressupost Producció VIDEOJOC'!D149</f>
        <v>0</v>
      </c>
      <c r="E149" s="202">
        <f>'Pressupost Producció VIDEOJOC'!N149</f>
        <v>0</v>
      </c>
      <c r="F149" s="209"/>
      <c r="G149" s="205">
        <f t="shared" si="13"/>
        <v>0</v>
      </c>
      <c r="DL149" s="37" t="e">
        <f>(IF(#REF!=0,1,#REF!)*IF(#REF!=0,1,#REF!)*#REF! )+#REF!*IF(#REF!=0,1,#REF!)*IF(#REF!=0,1,#REF!)</f>
        <v>#REF!</v>
      </c>
    </row>
    <row r="150" spans="1:116" x14ac:dyDescent="0.25">
      <c r="A150" s="33"/>
      <c r="B150" s="277" t="str">
        <f>'Pressupost Producció VIDEOJOC'!B150</f>
        <v>10.17</v>
      </c>
      <c r="C150" s="139" t="str">
        <f>'Pressupost Producció VIDEOJOC'!C150</f>
        <v>Tècnic de so</v>
      </c>
      <c r="D150" s="145">
        <f>'Pressupost Producció VIDEOJOC'!D150</f>
        <v>0</v>
      </c>
      <c r="E150" s="202">
        <f>'Pressupost Producció VIDEOJOC'!N150</f>
        <v>0</v>
      </c>
      <c r="F150" s="206"/>
      <c r="G150" s="205">
        <f t="shared" si="13"/>
        <v>0</v>
      </c>
      <c r="DL150" s="37" t="e">
        <f>(IF(#REF!=0,1,#REF!)*IF(#REF!=0,1,#REF!)*#REF! )+#REF!*IF(#REF!=0,1,#REF!)*IF(#REF!=0,1,#REF!)</f>
        <v>#REF!</v>
      </c>
    </row>
    <row r="151" spans="1:116" x14ac:dyDescent="0.25">
      <c r="A151" s="33"/>
      <c r="B151" s="148" t="str">
        <f>'Pressupost Producció VIDEOJOC'!B151</f>
        <v>10.18</v>
      </c>
      <c r="C151" s="148" t="str">
        <f>'Pressupost Producció VIDEOJOC'!C151</f>
        <v>Muntador Musical</v>
      </c>
      <c r="D151" s="154">
        <f>'Pressupost Producció VIDEOJOC'!D151</f>
        <v>0</v>
      </c>
      <c r="E151" s="202">
        <f>'Pressupost Producció VIDEOJOC'!N151</f>
        <v>0</v>
      </c>
      <c r="F151" s="209"/>
      <c r="G151" s="205">
        <f t="shared" si="13"/>
        <v>0</v>
      </c>
      <c r="DL151" s="37" t="e">
        <f>(IF(#REF!=0,1,#REF!)*IF(#REF!=0,1,#REF!)*#REF! )+#REF!*IF(#REF!=0,1,#REF!)*IF(#REF!=0,1,#REF!)</f>
        <v>#REF!</v>
      </c>
    </row>
    <row r="152" spans="1:116" x14ac:dyDescent="0.25">
      <c r="A152" s="33"/>
      <c r="B152" s="139" t="str">
        <f>'Pressupost Producció VIDEOJOC'!B152</f>
        <v>10.19</v>
      </c>
      <c r="C152" s="203">
        <f>'Pressupost Producció VIDEOJOC'!C152</f>
        <v>0</v>
      </c>
      <c r="D152" s="145">
        <f>'Pressupost Producció VIDEOJOC'!D152</f>
        <v>0</v>
      </c>
      <c r="E152" s="202">
        <f>'Pressupost Producció VIDEOJOC'!N152</f>
        <v>0</v>
      </c>
      <c r="F152" s="206"/>
      <c r="G152" s="205">
        <f t="shared" si="13"/>
        <v>0</v>
      </c>
      <c r="DL152" s="37" t="e">
        <f>(IF(#REF!=0,1,#REF!)*IF(#REF!=0,1,#REF!)*#REF! )+#REF!*IF(#REF!=0,1,#REF!)*IF(#REF!=0,1,#REF!)</f>
        <v>#REF!</v>
      </c>
    </row>
    <row r="153" spans="1:116" x14ac:dyDescent="0.25">
      <c r="A153" s="33"/>
      <c r="B153" s="148" t="str">
        <f>'Pressupost Producció VIDEOJOC'!B153</f>
        <v>10.20</v>
      </c>
      <c r="C153" s="203">
        <f>'Pressupost Producció VIDEOJOC'!C153</f>
        <v>0</v>
      </c>
      <c r="D153" s="154">
        <f>'Pressupost Producció VIDEOJOC'!D153</f>
        <v>0</v>
      </c>
      <c r="E153" s="202">
        <f>'Pressupost Producció VIDEOJOC'!N153</f>
        <v>0</v>
      </c>
      <c r="F153" s="264"/>
      <c r="G153" s="205">
        <f t="shared" si="13"/>
        <v>0</v>
      </c>
      <c r="DL153" s="37" t="e">
        <f>(IF(#REF!=0,1,#REF!)*IF(#REF!=0,1,#REF!)*#REF! )+#REF!*IF(#REF!=0,1,#REF!)*IF(#REF!=0,1,#REF!)</f>
        <v>#REF!</v>
      </c>
    </row>
    <row r="154" spans="1:116" x14ac:dyDescent="0.25">
      <c r="A154" s="33"/>
      <c r="B154" s="139" t="str">
        <f>'Pressupost Producció VIDEOJOC'!B154</f>
        <v>10.21</v>
      </c>
      <c r="C154" s="203">
        <f>'Pressupost Producció VIDEOJOC'!C154</f>
        <v>0</v>
      </c>
      <c r="D154" s="145">
        <f>'Pressupost Producció VIDEOJOC'!D154</f>
        <v>0</v>
      </c>
      <c r="E154" s="202">
        <f>'Pressupost Producció VIDEOJOC'!N154</f>
        <v>0</v>
      </c>
      <c r="F154" s="206"/>
      <c r="G154" s="205">
        <f t="shared" si="13"/>
        <v>0</v>
      </c>
      <c r="DL154" s="37" t="e">
        <f>(IF(#REF!=0,1,#REF!)*IF(#REF!=0,1,#REF!)*#REF! )+#REF!*IF(#REF!=0,1,#REF!)*IF(#REF!=0,1,#REF!)</f>
        <v>#REF!</v>
      </c>
    </row>
    <row r="155" spans="1:116" ht="15.75" thickBot="1" x14ac:dyDescent="0.3">
      <c r="A155" s="18"/>
      <c r="B155" s="35">
        <f>'Pressupost Producció VIDEOJOC'!B156</f>
        <v>0</v>
      </c>
      <c r="C155" s="128">
        <f>'Pressupost Producció VIDEOJOC'!C155</f>
        <v>0</v>
      </c>
      <c r="D155" s="129">
        <f>'Pressupost Producció VIDEOJOC'!D155</f>
        <v>0</v>
      </c>
      <c r="E155" s="131">
        <f>'Pressupost Producció VIDEOJOC'!N155</f>
        <v>0</v>
      </c>
      <c r="F155" s="131">
        <f>SUM(F134:F154)</f>
        <v>0</v>
      </c>
      <c r="G155" s="131">
        <f>SUM(G134:G154)</f>
        <v>0</v>
      </c>
      <c r="DL155" s="38" t="e">
        <f>(IF(#REF!=0,1,#REF!)*IF(#REF!=0,1,#REF!)*#REF! )+#REF!*IF(#REF!=0,1,#REF!)*IF(#REF!=0,1,#REF!)</f>
        <v>#REF!</v>
      </c>
    </row>
    <row r="156" spans="1:116" ht="15" customHeight="1" x14ac:dyDescent="0.25">
      <c r="A156" s="18"/>
      <c r="B156" s="30"/>
      <c r="C156" s="66" t="str">
        <f>"TOTAL" &amp; " " &amp;C132</f>
        <v>TOTAL CAPÍTOL 10.- Equip (Personal)</v>
      </c>
      <c r="D156" s="67"/>
      <c r="E156" s="204">
        <f>'Pressupost Producció VIDEOJOC'!N156</f>
        <v>0</v>
      </c>
      <c r="F156" s="204">
        <f>F155</f>
        <v>0</v>
      </c>
      <c r="G156" s="204">
        <f>G155</f>
        <v>0</v>
      </c>
      <c r="DL156" s="42" t="e">
        <f>(DL140 + DL155)</f>
        <v>#REF!</v>
      </c>
    </row>
    <row r="157" spans="1:116" x14ac:dyDescent="0.25">
      <c r="B157" s="148"/>
      <c r="C157" s="149"/>
      <c r="D157" s="154"/>
      <c r="E157" s="21"/>
      <c r="F157" s="273"/>
      <c r="G157" s="273"/>
      <c r="DL157" s="274"/>
    </row>
    <row r="158" spans="1:116" x14ac:dyDescent="0.25">
      <c r="A158" s="18"/>
      <c r="B158" s="39">
        <f>'Pressupost Producció VIDEOJOC'!B158</f>
        <v>0</v>
      </c>
      <c r="C158" s="33">
        <f>'Pressupost Producció VIDEOJOC'!C158</f>
        <v>0</v>
      </c>
      <c r="D158" s="18">
        <f>'Pressupost Producció VIDEOJOC'!D158</f>
        <v>0</v>
      </c>
      <c r="E158" s="18">
        <f>'Pressupost Producció VIDEOJOC'!N158</f>
        <v>0</v>
      </c>
      <c r="F158" s="18"/>
      <c r="G158" s="18">
        <f t="shared" ref="G158:G164" si="14">F158-E158</f>
        <v>0</v>
      </c>
      <c r="DL158" s="18"/>
    </row>
    <row r="159" spans="1:116" ht="18.75" x14ac:dyDescent="0.3">
      <c r="A159" s="19"/>
      <c r="B159" s="30">
        <f>'Pressupost Producció VIDEOJOC'!B159</f>
        <v>0</v>
      </c>
      <c r="C159" s="43" t="str">
        <f>'Pressupost Producció VIDEOJOC'!C159</f>
        <v>CAPÍTOL 11.- Assegurances</v>
      </c>
      <c r="D159" s="18">
        <f>'Pressupost Producció VIDEOJOC'!D159</f>
        <v>0</v>
      </c>
      <c r="E159" s="18">
        <f>'Pressupost Producció VIDEOJOC'!N159</f>
        <v>0</v>
      </c>
      <c r="F159" s="18"/>
      <c r="G159" s="18">
        <f t="shared" si="14"/>
        <v>0</v>
      </c>
      <c r="DL159" s="18" t="e">
        <f>(IF(#REF!=0,1,#REF!)*IF(#REF!=0,1,#REF!)*#REF! )+#REF!*IF(#REF!=0,1,#REF!)*IF(#REF!=0,1,#REF!)</f>
        <v>#REF!</v>
      </c>
    </row>
    <row r="160" spans="1:116" x14ac:dyDescent="0.25">
      <c r="A160" s="18"/>
      <c r="B160" s="40" t="str">
        <f>'Pressupost Producció VIDEOJOC'!B160</f>
        <v>Núm. Compte</v>
      </c>
      <c r="C160" s="18">
        <f>'Pressupost Producció VIDEOJOC'!C160</f>
        <v>0</v>
      </c>
      <c r="D160" s="18">
        <f>'Pressupost Producció VIDEOJOC'!D160</f>
        <v>0</v>
      </c>
      <c r="E160" s="18">
        <f>'Pressupost Producció VIDEOJOC'!N160</f>
        <v>0</v>
      </c>
      <c r="F160" s="18"/>
      <c r="G160" s="18">
        <f t="shared" si="14"/>
        <v>0</v>
      </c>
      <c r="DL160" s="18" t="e">
        <f>(IF(#REF!=0,1,#REF!)*IF(#REF!=0,1,#REF!)*#REF! )+#REF!*IF(#REF!=0,1,#REF!)*IF(#REF!=0,1,#REF!)</f>
        <v>#REF!</v>
      </c>
    </row>
    <row r="161" spans="1:116" x14ac:dyDescent="0.25">
      <c r="A161" s="33"/>
      <c r="B161" s="139" t="str">
        <f>'Pressupost Producció VIDEOJOC'!B161</f>
        <v>11.01</v>
      </c>
      <c r="C161" s="139" t="str">
        <f>'Pressupost Producció VIDEOJOC'!C161</f>
        <v xml:space="preserve">Assegurança de responsabilitat civil </v>
      </c>
      <c r="D161" s="145">
        <f>'Pressupost Producció VIDEOJOC'!D161</f>
        <v>0</v>
      </c>
      <c r="E161" s="202">
        <f>'Pressupost Producció VIDEOJOC'!N161</f>
        <v>0</v>
      </c>
      <c r="F161" s="206"/>
      <c r="G161" s="205">
        <f t="shared" si="14"/>
        <v>0</v>
      </c>
      <c r="DL161" s="37" t="e">
        <f>(IF(#REF!=0,1,#REF!)*IF(#REF!=0,1,#REF!)*#REF! )+#REF!*IF(#REF!=0,1,#REF!)*IF(#REF!=0,1,#REF!)</f>
        <v>#REF!</v>
      </c>
    </row>
    <row r="162" spans="1:116" x14ac:dyDescent="0.25">
      <c r="A162" s="33"/>
      <c r="B162" s="148" t="str">
        <f>'Pressupost Producció VIDEOJOC'!B162</f>
        <v>11.02</v>
      </c>
      <c r="C162" s="148" t="str">
        <f>'Pressupost Producció VIDEOJOC'!C162</f>
        <v>Altres assegurances</v>
      </c>
      <c r="D162" s="154">
        <f>'Pressupost Producció VIDEOJOC'!D162</f>
        <v>0</v>
      </c>
      <c r="E162" s="202">
        <f>'Pressupost Producció VIDEOJOC'!N162</f>
        <v>0</v>
      </c>
      <c r="F162" s="209"/>
      <c r="G162" s="205">
        <f t="shared" si="14"/>
        <v>0</v>
      </c>
      <c r="DL162" s="37" t="e">
        <f>(IF(#REF!=0,1,#REF!)*IF(#REF!=0,1,#REF!)*#REF! )+#REF!*IF(#REF!=0,1,#REF!)*IF(#REF!=0,1,#REF!)</f>
        <v>#REF!</v>
      </c>
    </row>
    <row r="163" spans="1:116" x14ac:dyDescent="0.25">
      <c r="A163" s="33"/>
      <c r="B163" s="139" t="str">
        <f>'Pressupost Producció VIDEOJOC'!B163</f>
        <v>11.03</v>
      </c>
      <c r="C163" s="203">
        <f>'Pressupost Producció VIDEOJOC'!C163</f>
        <v>0</v>
      </c>
      <c r="D163" s="145">
        <f>'Pressupost Producció VIDEOJOC'!D163</f>
        <v>0</v>
      </c>
      <c r="E163" s="202">
        <f>'Pressupost Producció VIDEOJOC'!N163</f>
        <v>0</v>
      </c>
      <c r="F163" s="206"/>
      <c r="G163" s="205">
        <f t="shared" si="14"/>
        <v>0</v>
      </c>
      <c r="DL163" s="37" t="e">
        <f>(IF(#REF!=0,1,#REF!)*IF(#REF!=0,1,#REF!)*#REF! )+#REF!*IF(#REF!=0,1,#REF!)*IF(#REF!=0,1,#REF!)</f>
        <v>#REF!</v>
      </c>
    </row>
    <row r="164" spans="1:116" x14ac:dyDescent="0.25">
      <c r="A164" s="33"/>
      <c r="B164" s="148" t="str">
        <f>'Pressupost Producció VIDEOJOC'!B164</f>
        <v>11.04</v>
      </c>
      <c r="C164" s="203">
        <f>'Pressupost Producció VIDEOJOC'!C164</f>
        <v>0</v>
      </c>
      <c r="D164" s="154">
        <f>'Pressupost Producció VIDEOJOC'!D164</f>
        <v>0</v>
      </c>
      <c r="E164" s="202">
        <f>'Pressupost Producció VIDEOJOC'!N164</f>
        <v>0</v>
      </c>
      <c r="F164" s="264"/>
      <c r="G164" s="205">
        <f t="shared" si="14"/>
        <v>0</v>
      </c>
      <c r="DL164" s="37" t="e">
        <f>(IF(#REF!=0,1,#REF!)*IF(#REF!=0,1,#REF!)*#REF! )+#REF!*IF(#REF!=0,1,#REF!)*IF(#REF!=0,1,#REF!)</f>
        <v>#REF!</v>
      </c>
    </row>
    <row r="165" spans="1:116" ht="15.75" thickBot="1" x14ac:dyDescent="0.3">
      <c r="A165" s="18"/>
      <c r="B165" s="35">
        <f>'Pressupost Producció VIDEOJOC'!B166</f>
        <v>0</v>
      </c>
      <c r="C165" s="128">
        <f>'Pressupost Producció VIDEOJOC'!C165</f>
        <v>0</v>
      </c>
      <c r="D165" s="129">
        <f>'Pressupost Producció VIDEOJOC'!D165</f>
        <v>0</v>
      </c>
      <c r="E165" s="131">
        <f>'Pressupost Producció VIDEOJOC'!N165</f>
        <v>0</v>
      </c>
      <c r="F165" s="131">
        <f>SUM(F161:F164)</f>
        <v>0</v>
      </c>
      <c r="G165" s="131">
        <f>SUM(G161:G164)</f>
        <v>0</v>
      </c>
      <c r="DL165" s="38" t="e">
        <f>(IF(#REF!=0,1,#REF!)*IF(#REF!=0,1,#REF!)*#REF! )+#REF!*IF(#REF!=0,1,#REF!)*IF(#REF!=0,1,#REF!)</f>
        <v>#REF!</v>
      </c>
    </row>
    <row r="166" spans="1:116" ht="15" customHeight="1" x14ac:dyDescent="0.25">
      <c r="A166" s="18"/>
      <c r="B166" s="30"/>
      <c r="C166" s="66" t="str">
        <f>"TOTAL" &amp; " " &amp;C159</f>
        <v>TOTAL CAPÍTOL 11.- Assegurances</v>
      </c>
      <c r="D166" s="67"/>
      <c r="E166" s="204">
        <f>'Pressupost Producció VIDEOJOC'!N166</f>
        <v>0</v>
      </c>
      <c r="F166" s="204">
        <f>F165</f>
        <v>0</v>
      </c>
      <c r="G166" s="204">
        <f>G165</f>
        <v>0</v>
      </c>
      <c r="DL166" s="42" t="e">
        <f>(DL150 + DL165)</f>
        <v>#REF!</v>
      </c>
    </row>
    <row r="167" spans="1:116" x14ac:dyDescent="0.25">
      <c r="A167" s="33"/>
      <c r="B167" s="148"/>
      <c r="C167" s="148"/>
      <c r="D167" s="154"/>
      <c r="E167" s="21"/>
      <c r="F167" s="273"/>
      <c r="G167" s="273"/>
      <c r="DL167" s="274"/>
    </row>
    <row r="168" spans="1:116" ht="18.75" x14ac:dyDescent="0.3">
      <c r="A168" s="19"/>
      <c r="B168" s="30">
        <f>'Pressupost Producció VIDEOJOC'!B168</f>
        <v>0</v>
      </c>
      <c r="C168" s="43" t="str">
        <f>'Pressupost Producció VIDEOJOC'!C168</f>
        <v>CAPÍTOL 12.- Despeses generals</v>
      </c>
      <c r="D168" s="18">
        <f>'Pressupost Producció VIDEOJOC'!D168</f>
        <v>0</v>
      </c>
      <c r="E168" s="18">
        <f>'Pressupost Producció VIDEOJOC'!N168</f>
        <v>0</v>
      </c>
      <c r="F168" s="18"/>
      <c r="G168" s="18">
        <f t="shared" ref="G168:G185" si="15">F168-E168</f>
        <v>0</v>
      </c>
      <c r="DL168" s="18" t="e">
        <f>(IF(#REF!=0,1,#REF!)*IF(#REF!=0,1,#REF!)*#REF! )+#REF!*IF(#REF!=0,1,#REF!)*IF(#REF!=0,1,#REF!)</f>
        <v>#REF!</v>
      </c>
    </row>
    <row r="169" spans="1:116" x14ac:dyDescent="0.25">
      <c r="A169" s="18"/>
      <c r="B169" s="40" t="str">
        <f>'Pressupost Producció VIDEOJOC'!B169</f>
        <v>Núm. Compte</v>
      </c>
      <c r="C169" s="18">
        <f>'Pressupost Producció VIDEOJOC'!C169</f>
        <v>0</v>
      </c>
      <c r="D169" s="18">
        <f>'Pressupost Producció VIDEOJOC'!D169</f>
        <v>0</v>
      </c>
      <c r="E169" s="18">
        <f>'Pressupost Producció VIDEOJOC'!N169</f>
        <v>0</v>
      </c>
      <c r="F169" s="18"/>
      <c r="G169" s="18">
        <f t="shared" si="15"/>
        <v>0</v>
      </c>
      <c r="DL169" s="18" t="e">
        <f>(IF(#REF!=0,1,#REF!)*IF(#REF!=0,1,#REF!)*#REF! )+#REF!*IF(#REF!=0,1,#REF!)*IF(#REF!=0,1,#REF!)</f>
        <v>#REF!</v>
      </c>
    </row>
    <row r="170" spans="1:116" x14ac:dyDescent="0.25">
      <c r="A170" s="33"/>
      <c r="B170" s="139" t="str">
        <f>'Pressupost Producció VIDEOJOC'!B170</f>
        <v>12.01</v>
      </c>
      <c r="C170" s="139" t="str">
        <f>'Pressupost Producció VIDEOJOC'!C170</f>
        <v xml:space="preserve">Lloguer d'oficina </v>
      </c>
      <c r="D170" s="145">
        <f>'Pressupost Producció VIDEOJOC'!D170</f>
        <v>0</v>
      </c>
      <c r="E170" s="202">
        <f>'Pressupost Producció VIDEOJOC'!N170</f>
        <v>0</v>
      </c>
      <c r="F170" s="206"/>
      <c r="G170" s="205">
        <f t="shared" si="15"/>
        <v>0</v>
      </c>
      <c r="DL170" s="37" t="e">
        <f>(IF(#REF!=0,1,#REF!)*IF(#REF!=0,1,#REF!)*#REF! )+#REF!*IF(#REF!=0,1,#REF!)*IF(#REF!=0,1,#REF!)</f>
        <v>#REF!</v>
      </c>
    </row>
    <row r="171" spans="1:116" x14ac:dyDescent="0.25">
      <c r="A171" s="33"/>
      <c r="B171" s="148" t="str">
        <f>'Pressupost Producció VIDEOJOC'!B171</f>
        <v>12.02</v>
      </c>
      <c r="C171" s="148" t="str">
        <f>'Pressupost Producció VIDEOJOC'!C171</f>
        <v xml:space="preserve">Missatgeria </v>
      </c>
      <c r="D171" s="154">
        <f>'Pressupost Producció VIDEOJOC'!D171</f>
        <v>0</v>
      </c>
      <c r="E171" s="202">
        <f>'Pressupost Producció VIDEOJOC'!N171</f>
        <v>0</v>
      </c>
      <c r="F171" s="209"/>
      <c r="G171" s="205">
        <f t="shared" si="15"/>
        <v>0</v>
      </c>
      <c r="DL171" s="37" t="e">
        <f>(IF(#REF!=0,1,#REF!)*IF(#REF!=0,1,#REF!)*#REF! )+#REF!*IF(#REF!=0,1,#REF!)*IF(#REF!=0,1,#REF!)</f>
        <v>#REF!</v>
      </c>
    </row>
    <row r="172" spans="1:116" x14ac:dyDescent="0.25">
      <c r="A172" s="33"/>
      <c r="B172" s="139" t="str">
        <f>'Pressupost Producció VIDEOJOC'!B172</f>
        <v>12.03</v>
      </c>
      <c r="C172" s="139" t="str">
        <f>'Pressupost Producció VIDEOJOC'!C172</f>
        <v xml:space="preserve">Correu i telègrafs  </v>
      </c>
      <c r="D172" s="145">
        <f>'Pressupost Producció VIDEOJOC'!D172</f>
        <v>0</v>
      </c>
      <c r="E172" s="202">
        <f>'Pressupost Producció VIDEOJOC'!N172</f>
        <v>0</v>
      </c>
      <c r="F172" s="206"/>
      <c r="G172" s="205">
        <f t="shared" si="15"/>
        <v>0</v>
      </c>
      <c r="DL172" s="37" t="e">
        <f>(IF(#REF!=0,1,#REF!)*IF(#REF!=0,1,#REF!)*#REF! )+#REF!*IF(#REF!=0,1,#REF!)*IF(#REF!=0,1,#REF!)</f>
        <v>#REF!</v>
      </c>
    </row>
    <row r="173" spans="1:116" x14ac:dyDescent="0.25">
      <c r="A173" s="33"/>
      <c r="B173" s="148" t="str">
        <f>'Pressupost Producció VIDEOJOC'!B173</f>
        <v>12.04</v>
      </c>
      <c r="C173" s="148" t="str">
        <f>'Pressupost Producció VIDEOJOC'!C173</f>
        <v xml:space="preserve">Telèfons </v>
      </c>
      <c r="D173" s="154">
        <f>'Pressupost Producció VIDEOJOC'!D173</f>
        <v>0</v>
      </c>
      <c r="E173" s="202">
        <f>'Pressupost Producció VIDEOJOC'!N173</f>
        <v>0</v>
      </c>
      <c r="F173" s="209"/>
      <c r="G173" s="205">
        <f t="shared" si="15"/>
        <v>0</v>
      </c>
      <c r="DL173" s="37" t="e">
        <f>(IF(#REF!=0,1,#REF!)*IF(#REF!=0,1,#REF!)*#REF! )+#REF!*IF(#REF!=0,1,#REF!)*IF(#REF!=0,1,#REF!)</f>
        <v>#REF!</v>
      </c>
    </row>
    <row r="174" spans="1:116" x14ac:dyDescent="0.25">
      <c r="A174" s="33"/>
      <c r="B174" s="139" t="str">
        <f>'Pressupost Producció VIDEOJOC'!B174</f>
        <v>12.05</v>
      </c>
      <c r="C174" s="139" t="str">
        <f>'Pressupost Producció VIDEOJOC'!C174</f>
        <v xml:space="preserve">Llum, aigua, neteja </v>
      </c>
      <c r="D174" s="145">
        <f>'Pressupost Producció VIDEOJOC'!D174</f>
        <v>0</v>
      </c>
      <c r="E174" s="202">
        <f>'Pressupost Producció VIDEOJOC'!N174</f>
        <v>0</v>
      </c>
      <c r="F174" s="206"/>
      <c r="G174" s="205">
        <f t="shared" si="15"/>
        <v>0</v>
      </c>
      <c r="DL174" s="37" t="e">
        <f>(IF(#REF!=0,1,#REF!)*IF(#REF!=0,1,#REF!)*#REF! )+#REF!*IF(#REF!=0,1,#REF!)*IF(#REF!=0,1,#REF!)</f>
        <v>#REF!</v>
      </c>
    </row>
    <row r="175" spans="1:116" x14ac:dyDescent="0.25">
      <c r="A175" s="33"/>
      <c r="B175" s="148" t="str">
        <f>'Pressupost Producció VIDEOJOC'!B175</f>
        <v>12.06</v>
      </c>
      <c r="C175" s="148" t="str">
        <f>'Pressupost Producció VIDEOJOC'!C175</f>
        <v xml:space="preserve">Material d' oficina </v>
      </c>
      <c r="D175" s="154">
        <f>'Pressupost Producció VIDEOJOC'!D175</f>
        <v>0</v>
      </c>
      <c r="E175" s="202">
        <f>'Pressupost Producció VIDEOJOC'!N175</f>
        <v>0</v>
      </c>
      <c r="F175" s="209"/>
      <c r="G175" s="205">
        <f t="shared" si="15"/>
        <v>0</v>
      </c>
      <c r="DL175" s="37" t="e">
        <f>(IF(#REF!=0,1,#REF!)*IF(#REF!=0,1,#REF!)*#REF! )+#REF!*IF(#REF!=0,1,#REF!)*IF(#REF!=0,1,#REF!)</f>
        <v>#REF!</v>
      </c>
    </row>
    <row r="176" spans="1:116" x14ac:dyDescent="0.25">
      <c r="A176" s="33"/>
      <c r="B176" s="139" t="str">
        <f>'Pressupost Producció VIDEOJOC'!B176</f>
        <v>12.07</v>
      </c>
      <c r="C176" s="139" t="str">
        <f>'Pressupost Producció VIDEOJOC'!C176</f>
        <v>Discs durs</v>
      </c>
      <c r="D176" s="145">
        <f>'Pressupost Producció VIDEOJOC'!D176</f>
        <v>0</v>
      </c>
      <c r="E176" s="202">
        <f>'Pressupost Producció VIDEOJOC'!N176</f>
        <v>0</v>
      </c>
      <c r="F176" s="206"/>
      <c r="G176" s="205">
        <f t="shared" si="15"/>
        <v>0</v>
      </c>
      <c r="DL176" s="37" t="e">
        <f>(IF(#REF!=0,1,#REF!)*IF(#REF!=0,1,#REF!)*#REF! )+#REF!*IF(#REF!=0,1,#REF!)*IF(#REF!=0,1,#REF!)</f>
        <v>#REF!</v>
      </c>
    </row>
    <row r="177" spans="1:116" x14ac:dyDescent="0.25">
      <c r="A177" s="33"/>
      <c r="B177" s="148" t="str">
        <f>'Pressupost Producció VIDEOJOC'!B177</f>
        <v>12.08</v>
      </c>
      <c r="C177" s="148" t="str">
        <f>'Pressupost Producció VIDEOJOC'!C177</f>
        <v>Gestoria</v>
      </c>
      <c r="D177" s="154">
        <f>'Pressupost Producció VIDEOJOC'!D177</f>
        <v>0</v>
      </c>
      <c r="E177" s="202">
        <f>'Pressupost Producció VIDEOJOC'!N177</f>
        <v>0</v>
      </c>
      <c r="F177" s="209"/>
      <c r="G177" s="205">
        <f t="shared" si="15"/>
        <v>0</v>
      </c>
      <c r="DL177" s="37" t="e">
        <f>(IF(#REF!=0,1,#REF!)*IF(#REF!=0,1,#REF!)*#REF! )+#REF!*IF(#REF!=0,1,#REF!)*IF(#REF!=0,1,#REF!)</f>
        <v>#REF!</v>
      </c>
    </row>
    <row r="178" spans="1:116" x14ac:dyDescent="0.25">
      <c r="A178" s="33"/>
      <c r="B178" s="139" t="str">
        <f>'Pressupost Producció VIDEOJOC'!B178</f>
        <v>12.09</v>
      </c>
      <c r="C178" s="139" t="str">
        <f>'Pressupost Producció VIDEOJOC'!C178</f>
        <v xml:space="preserve">Fotocòpies </v>
      </c>
      <c r="D178" s="145">
        <f>'Pressupost Producció VIDEOJOC'!D178</f>
        <v>0</v>
      </c>
      <c r="E178" s="202">
        <f>'Pressupost Producció VIDEOJOC'!N178</f>
        <v>0</v>
      </c>
      <c r="F178" s="206"/>
      <c r="G178" s="205">
        <f t="shared" si="15"/>
        <v>0</v>
      </c>
      <c r="DL178" s="37" t="e">
        <f>(IF(#REF!=0,1,#REF!)*IF(#REF!=0,1,#REF!)*#REF! )+#REF!*IF(#REF!=0,1,#REF!)*IF(#REF!=0,1,#REF!)</f>
        <v>#REF!</v>
      </c>
    </row>
    <row r="179" spans="1:116" x14ac:dyDescent="0.25">
      <c r="A179" s="33"/>
      <c r="B179" s="148" t="str">
        <f>'Pressupost Producció VIDEOJOC'!B179</f>
        <v>12.10</v>
      </c>
      <c r="C179" s="148" t="str">
        <f>'Pressupost Producció VIDEOJOC'!C179</f>
        <v xml:space="preserve">Despeses financeres </v>
      </c>
      <c r="D179" s="154">
        <f>'Pressupost Producció VIDEOJOC'!D179</f>
        <v>0</v>
      </c>
      <c r="E179" s="202">
        <f>'Pressupost Producció VIDEOJOC'!N179</f>
        <v>0</v>
      </c>
      <c r="F179" s="209"/>
      <c r="G179" s="205">
        <f t="shared" si="15"/>
        <v>0</v>
      </c>
      <c r="DL179" s="37" t="e">
        <f>(IF(#REF!=0,1,#REF!)*IF(#REF!=0,1,#REF!)*#REF! )+#REF!*IF(#REF!=0,1,#REF!)*IF(#REF!=0,1,#REF!)</f>
        <v>#REF!</v>
      </c>
    </row>
    <row r="180" spans="1:116" x14ac:dyDescent="0.25">
      <c r="A180" s="33"/>
      <c r="B180" s="139" t="str">
        <f>'Pressupost Producció VIDEOJOC'!B180</f>
        <v>12.11</v>
      </c>
      <c r="C180" s="139" t="str">
        <f>'Pressupost Producció VIDEOJOC'!C180</f>
        <v>Imprevistos</v>
      </c>
      <c r="D180" s="145">
        <f>'Pressupost Producció VIDEOJOC'!D180</f>
        <v>0</v>
      </c>
      <c r="E180" s="202">
        <f>'Pressupost Producció VIDEOJOC'!N180</f>
        <v>0</v>
      </c>
      <c r="F180" s="206"/>
      <c r="G180" s="205">
        <f t="shared" si="15"/>
        <v>0</v>
      </c>
      <c r="DL180" s="37" t="e">
        <f>(IF(#REF!=0,1,#REF!)*IF(#REF!=0,1,#REF!)*#REF! )+#REF!*IF(#REF!=0,1,#REF!)*IF(#REF!=0,1,#REF!)</f>
        <v>#REF!</v>
      </c>
    </row>
    <row r="181" spans="1:116" x14ac:dyDescent="0.25">
      <c r="A181" s="33"/>
      <c r="B181" s="148" t="str">
        <f>'Pressupost Producció VIDEOJOC'!B181</f>
        <v>12.12</v>
      </c>
      <c r="C181" s="148" t="str">
        <f>'Pressupost Producció VIDEOJOC'!C181</f>
        <v>Despeses especials</v>
      </c>
      <c r="D181" s="154">
        <f>'Pressupost Producció VIDEOJOC'!D181</f>
        <v>0</v>
      </c>
      <c r="E181" s="202">
        <f>'Pressupost Producció VIDEOJOC'!N181</f>
        <v>0</v>
      </c>
      <c r="F181" s="209"/>
      <c r="G181" s="205">
        <f t="shared" si="15"/>
        <v>0</v>
      </c>
      <c r="DL181" s="37" t="e">
        <f>(IF(#REF!=0,1,#REF!)*IF(#REF!=0,1,#REF!)*#REF! )+#REF!*IF(#REF!=0,1,#REF!)*IF(#REF!=0,1,#REF!)</f>
        <v>#REF!</v>
      </c>
    </row>
    <row r="182" spans="1:116" x14ac:dyDescent="0.25">
      <c r="A182" s="33"/>
      <c r="B182" s="139" t="str">
        <f>'Pressupost Producció VIDEOJOC'!B182</f>
        <v>12.13</v>
      </c>
      <c r="C182" s="139" t="str">
        <f>'Pressupost Producció VIDEOJOC'!C182</f>
        <v>Despeses especials</v>
      </c>
      <c r="D182" s="145">
        <f>'Pressupost Producció VIDEOJOC'!D182</f>
        <v>0</v>
      </c>
      <c r="E182" s="202">
        <f>'Pressupost Producció VIDEOJOC'!N182</f>
        <v>0</v>
      </c>
      <c r="F182" s="206"/>
      <c r="G182" s="205">
        <f t="shared" si="15"/>
        <v>0</v>
      </c>
      <c r="DL182" s="37" t="e">
        <f>(IF(#REF!=0,1,#REF!)*IF(#REF!=0,1,#REF!)*#REF! )+#REF!*IF(#REF!=0,1,#REF!)*IF(#REF!=0,1,#REF!)</f>
        <v>#REF!</v>
      </c>
    </row>
    <row r="183" spans="1:116" x14ac:dyDescent="0.25">
      <c r="A183" s="33"/>
      <c r="B183" s="148" t="str">
        <f>'Pressupost Producció VIDEOJOC'!B183</f>
        <v>12.14</v>
      </c>
      <c r="C183" s="203">
        <f>'Pressupost Producció VIDEOJOC'!C183</f>
        <v>0</v>
      </c>
      <c r="D183" s="154">
        <f>'Pressupost Producció VIDEOJOC'!D183</f>
        <v>0</v>
      </c>
      <c r="E183" s="202">
        <f>'Pressupost Producció VIDEOJOC'!N183</f>
        <v>0</v>
      </c>
      <c r="F183" s="264"/>
      <c r="G183" s="205">
        <f t="shared" si="15"/>
        <v>0</v>
      </c>
      <c r="DL183" s="37" t="e">
        <f>(IF(#REF!=0,1,#REF!)*IF(#REF!=0,1,#REF!)*#REF! )+#REF!*IF(#REF!=0,1,#REF!)*IF(#REF!=0,1,#REF!)</f>
        <v>#REF!</v>
      </c>
    </row>
    <row r="184" spans="1:116" x14ac:dyDescent="0.25">
      <c r="A184" s="33"/>
      <c r="B184" s="148" t="str">
        <f>'Pressupost Producció VIDEOJOC'!B184</f>
        <v>12.15</v>
      </c>
      <c r="C184" s="203">
        <f>'Pressupost Producció VIDEOJOC'!C184</f>
        <v>0</v>
      </c>
      <c r="D184" s="145">
        <f>'Pressupost Producció VIDEOJOC'!D184</f>
        <v>0</v>
      </c>
      <c r="E184" s="202">
        <f>'Pressupost Producció VIDEOJOC'!N184</f>
        <v>0</v>
      </c>
      <c r="F184" s="206"/>
      <c r="G184" s="205">
        <f t="shared" si="15"/>
        <v>0</v>
      </c>
      <c r="DL184" s="37" t="e">
        <f>(IF(#REF!=0,1,#REF!)*IF(#REF!=0,1,#REF!)*#REF! )+#REF!*IF(#REF!=0,1,#REF!)*IF(#REF!=0,1,#REF!)</f>
        <v>#REF!</v>
      </c>
    </row>
    <row r="185" spans="1:116" x14ac:dyDescent="0.25">
      <c r="A185" s="33"/>
      <c r="B185" s="148" t="str">
        <f>'Pressupost Producció VIDEOJOC'!B185</f>
        <v>12.16</v>
      </c>
      <c r="C185" s="203">
        <f>'Pressupost Producció VIDEOJOC'!C185</f>
        <v>0</v>
      </c>
      <c r="D185" s="154">
        <f>'Pressupost Producció VIDEOJOC'!D185</f>
        <v>0</v>
      </c>
      <c r="E185" s="202">
        <f>'Pressupost Producció VIDEOJOC'!N185</f>
        <v>0</v>
      </c>
      <c r="F185" s="264"/>
      <c r="G185" s="205">
        <f t="shared" si="15"/>
        <v>0</v>
      </c>
      <c r="DL185" s="37" t="e">
        <f>(IF(#REF!=0,1,#REF!)*IF(#REF!=0,1,#REF!)*#REF! )+#REF!*IF(#REF!=0,1,#REF!)*IF(#REF!=0,1,#REF!)</f>
        <v>#REF!</v>
      </c>
    </row>
    <row r="186" spans="1:116" ht="15.75" thickBot="1" x14ac:dyDescent="0.3">
      <c r="A186" s="18"/>
      <c r="B186" s="35">
        <f>'Pressupost Producció VIDEOJOC'!B187</f>
        <v>0</v>
      </c>
      <c r="C186" s="128">
        <f>'Pressupost Producció VIDEOJOC'!C186</f>
        <v>0</v>
      </c>
      <c r="D186" s="129">
        <f>'Pressupost Producció VIDEOJOC'!D186</f>
        <v>0</v>
      </c>
      <c r="E186" s="131">
        <f>'Pressupost Producció VIDEOJOC'!N186</f>
        <v>0</v>
      </c>
      <c r="F186" s="131">
        <f>SUM(F170:F185)</f>
        <v>0</v>
      </c>
      <c r="G186" s="131">
        <f>SUM(G170:G185)</f>
        <v>0</v>
      </c>
      <c r="DL186" s="38" t="e">
        <f>(IF(#REF!=0,1,#REF!)*IF(#REF!=0,1,#REF!)*#REF! )+#REF!*IF(#REF!=0,1,#REF!)*IF(#REF!=0,1,#REF!)</f>
        <v>#REF!</v>
      </c>
    </row>
    <row r="187" spans="1:116" ht="15" customHeight="1" x14ac:dyDescent="0.25">
      <c r="A187" s="18"/>
      <c r="B187" s="30"/>
      <c r="C187" s="66" t="str">
        <f>"TOTAL" &amp; " " &amp;C168</f>
        <v>TOTAL CAPÍTOL 12.- Despeses generals</v>
      </c>
      <c r="D187" s="67"/>
      <c r="E187" s="204">
        <f>'Pressupost Producció VIDEOJOC'!N187</f>
        <v>0</v>
      </c>
      <c r="F187" s="204">
        <f>F186</f>
        <v>0</v>
      </c>
      <c r="G187" s="204">
        <f>G186</f>
        <v>0</v>
      </c>
      <c r="DL187" s="42" t="e">
        <f>(DL171 + DL186)</f>
        <v>#REF!</v>
      </c>
    </row>
    <row r="188" spans="1:116" x14ac:dyDescent="0.25">
      <c r="B188" s="148"/>
      <c r="C188" s="149"/>
      <c r="D188" s="154"/>
      <c r="E188" s="21"/>
      <c r="F188" s="273"/>
      <c r="G188" s="273"/>
      <c r="DL188" s="274"/>
    </row>
    <row r="189" spans="1:116" ht="18.75" x14ac:dyDescent="0.3">
      <c r="A189" s="19"/>
      <c r="B189" s="30">
        <f>'Pressupost Producció VIDEOJOC'!B189</f>
        <v>0</v>
      </c>
      <c r="C189" s="43">
        <f>'Pressupost Producció VIDEOJOC'!C189</f>
        <v>0</v>
      </c>
      <c r="D189" s="18">
        <f>'Pressupost Producció VIDEOJOC'!D189</f>
        <v>0</v>
      </c>
      <c r="E189" s="18">
        <f>'Pressupost Producció VIDEOJOC'!N189</f>
        <v>0</v>
      </c>
      <c r="F189" s="18"/>
      <c r="G189" s="18">
        <f t="shared" ref="G189:G194" si="16">F189-E189</f>
        <v>0</v>
      </c>
      <c r="DL189" s="18" t="e">
        <f>(IF(#REF!=0,1,#REF!)*IF(#REF!=0,1,#REF!)*#REF! )+#REF!*IF(#REF!=0,1,#REF!)*IF(#REF!=0,1,#REF!)</f>
        <v>#REF!</v>
      </c>
    </row>
    <row r="190" spans="1:116" ht="18.75" x14ac:dyDescent="0.3">
      <c r="A190" s="19"/>
      <c r="B190" s="30">
        <f>'Pressupost Producció VIDEOJOC'!B190</f>
        <v>0</v>
      </c>
      <c r="C190" s="43" t="str">
        <f>'Pressupost Producció VIDEOJOC'!C190</f>
        <v>CAPÍTOL 13.- Altres necessitats projecte</v>
      </c>
      <c r="D190" s="18">
        <f>'Pressupost Producció VIDEOJOC'!D190</f>
        <v>0</v>
      </c>
      <c r="E190" s="18">
        <f>'Pressupost Producció VIDEOJOC'!N190</f>
        <v>0</v>
      </c>
      <c r="F190" s="18"/>
      <c r="G190" s="18">
        <f t="shared" si="16"/>
        <v>0</v>
      </c>
      <c r="DL190" s="18" t="e">
        <f>(IF(#REF!=0,1,#REF!)*IF(#REF!=0,1,#REF!)*#REF! )+#REF!*IF(#REF!=0,1,#REF!)*IF(#REF!=0,1,#REF!)</f>
        <v>#REF!</v>
      </c>
    </row>
    <row r="191" spans="1:116" x14ac:dyDescent="0.25">
      <c r="A191" s="18"/>
      <c r="B191" s="40" t="str">
        <f>'Pressupost Producció VIDEOJOC'!B191</f>
        <v>Núm. Compte</v>
      </c>
      <c r="C191" s="18">
        <f>'Pressupost Producció VIDEOJOC'!C191</f>
        <v>0</v>
      </c>
      <c r="D191" s="18">
        <f>'Pressupost Producció VIDEOJOC'!D191</f>
        <v>0</v>
      </c>
      <c r="E191" s="18">
        <f>'Pressupost Producció VIDEOJOC'!N191</f>
        <v>0</v>
      </c>
      <c r="F191" s="18"/>
      <c r="G191" s="18">
        <f t="shared" si="16"/>
        <v>0</v>
      </c>
      <c r="DL191" s="18" t="e">
        <f>(IF(#REF!=0,1,#REF!)*IF(#REF!=0,1,#REF!)*#REF! )+#REF!*IF(#REF!=0,1,#REF!)*IF(#REF!=0,1,#REF!)</f>
        <v>#REF!</v>
      </c>
    </row>
    <row r="192" spans="1:116" x14ac:dyDescent="0.25">
      <c r="A192" s="33"/>
      <c r="B192" s="139" t="str">
        <f>'Pressupost Producció VIDEOJOC'!B192</f>
        <v>13.01</v>
      </c>
      <c r="C192" s="203">
        <f>'Pressupost Producció VIDEOJOC'!C192</f>
        <v>0</v>
      </c>
      <c r="D192" s="145">
        <f>'Pressupost Producció VIDEOJOC'!D192</f>
        <v>0</v>
      </c>
      <c r="E192" s="202">
        <f>'Pressupost Producció VIDEOJOC'!N192</f>
        <v>0</v>
      </c>
      <c r="F192" s="206"/>
      <c r="G192" s="205">
        <f t="shared" si="16"/>
        <v>0</v>
      </c>
      <c r="DL192" s="37" t="e">
        <f>(IF(#REF!=0,1,#REF!)*IF(#REF!=0,1,#REF!)*#REF! )+#REF!*IF(#REF!=0,1,#REF!)*IF(#REF!=0,1,#REF!)</f>
        <v>#REF!</v>
      </c>
    </row>
    <row r="193" spans="1:116" x14ac:dyDescent="0.25">
      <c r="A193" s="33"/>
      <c r="B193" s="148" t="str">
        <f>'Pressupost Producció VIDEOJOC'!B193</f>
        <v>13.02</v>
      </c>
      <c r="C193" s="203">
        <f>'Pressupost Producció VIDEOJOC'!C193</f>
        <v>0</v>
      </c>
      <c r="D193" s="154">
        <f>'Pressupost Producció VIDEOJOC'!D193</f>
        <v>0</v>
      </c>
      <c r="E193" s="202">
        <f>'Pressupost Producció VIDEOJOC'!N193</f>
        <v>0</v>
      </c>
      <c r="F193" s="264"/>
      <c r="G193" s="205">
        <f t="shared" si="16"/>
        <v>0</v>
      </c>
      <c r="DL193" s="37" t="e">
        <f>(IF(#REF!=0,1,#REF!)*IF(#REF!=0,1,#REF!)*#REF! )+#REF!*IF(#REF!=0,1,#REF!)*IF(#REF!=0,1,#REF!)</f>
        <v>#REF!</v>
      </c>
    </row>
    <row r="194" spans="1:116" x14ac:dyDescent="0.25">
      <c r="A194" s="33"/>
      <c r="B194" s="139" t="str">
        <f>'Pressupost Producció VIDEOJOC'!B194</f>
        <v>13.03</v>
      </c>
      <c r="C194" s="203">
        <f>'Pressupost Producció VIDEOJOC'!C194</f>
        <v>0</v>
      </c>
      <c r="D194" s="145">
        <f>'Pressupost Producció VIDEOJOC'!D194</f>
        <v>0</v>
      </c>
      <c r="E194" s="202">
        <f>'Pressupost Producció VIDEOJOC'!N194</f>
        <v>0</v>
      </c>
      <c r="F194" s="206"/>
      <c r="G194" s="205">
        <f t="shared" si="16"/>
        <v>0</v>
      </c>
      <c r="DL194" s="37" t="e">
        <f>(IF(#REF!=0,1,#REF!)*IF(#REF!=0,1,#REF!)*#REF! )+#REF!*IF(#REF!=0,1,#REF!)*IF(#REF!=0,1,#REF!)</f>
        <v>#REF!</v>
      </c>
    </row>
    <row r="195" spans="1:116" ht="15.75" thickBot="1" x14ac:dyDescent="0.3">
      <c r="A195" s="18"/>
      <c r="B195" s="35">
        <f>'Pressupost Producció VIDEOJOC'!B196</f>
        <v>0</v>
      </c>
      <c r="C195" s="128">
        <f>'Pressupost Producció VIDEOJOC'!C195</f>
        <v>0</v>
      </c>
      <c r="D195" s="129">
        <f>'Pressupost Producció VIDEOJOC'!D195</f>
        <v>0</v>
      </c>
      <c r="E195" s="131">
        <f>'Pressupost Producció VIDEOJOC'!N195</f>
        <v>0</v>
      </c>
      <c r="F195" s="131">
        <f>SUM(F192:F194)</f>
        <v>0</v>
      </c>
      <c r="G195" s="131">
        <f>SUM(G192:G194)</f>
        <v>0</v>
      </c>
      <c r="DL195" s="38" t="e">
        <f>(IF(#REF!=0,1,#REF!)*IF(#REF!=0,1,#REF!)*#REF! )+#REF!*IF(#REF!=0,1,#REF!)*IF(#REF!=0,1,#REF!)</f>
        <v>#REF!</v>
      </c>
    </row>
    <row r="196" spans="1:116" ht="15" customHeight="1" x14ac:dyDescent="0.25">
      <c r="A196" s="18"/>
      <c r="B196" s="30"/>
      <c r="C196" s="66" t="str">
        <f>"TOTAL" &amp; " " &amp;C190</f>
        <v>TOTAL CAPÍTOL 13.- Altres necessitats projecte</v>
      </c>
      <c r="D196" s="67"/>
      <c r="E196" s="204">
        <f>'Pressupost Producció VIDEOJOC'!N196</f>
        <v>0</v>
      </c>
      <c r="F196" s="204">
        <f>F195</f>
        <v>0</v>
      </c>
      <c r="G196" s="204">
        <f>G195</f>
        <v>0</v>
      </c>
      <c r="DL196" s="42" t="e">
        <f>(DL180 + DL195)</f>
        <v>#REF!</v>
      </c>
    </row>
    <row r="197" spans="1:116" x14ac:dyDescent="0.25">
      <c r="A197" s="33"/>
      <c r="B197" s="148"/>
      <c r="C197" s="148"/>
      <c r="D197" s="154"/>
      <c r="E197" s="21"/>
      <c r="F197" s="273"/>
      <c r="G197" s="273"/>
      <c r="DL197" s="274"/>
    </row>
    <row r="198" spans="1:116" x14ac:dyDescent="0.25">
      <c r="A198" s="33"/>
      <c r="B198" s="148"/>
      <c r="C198" s="148"/>
      <c r="D198" s="154"/>
      <c r="E198" s="21"/>
      <c r="F198" s="273"/>
      <c r="G198" s="273"/>
      <c r="DL198" s="274"/>
    </row>
    <row r="199" spans="1:116" x14ac:dyDescent="0.25">
      <c r="B199" s="148"/>
      <c r="C199" s="149"/>
      <c r="D199" s="154"/>
      <c r="E199" s="21"/>
      <c r="F199" s="273"/>
      <c r="G199" s="273"/>
      <c r="DL199" s="274"/>
    </row>
    <row r="200" spans="1:116" ht="18.75" x14ac:dyDescent="0.3">
      <c r="B200" s="50">
        <f>'Pressupost Producció VIDEOJOC'!B202</f>
        <v>0</v>
      </c>
      <c r="C200" s="54" t="str">
        <f>'Pressupost Producció VIDEOJOC'!C202</f>
        <v>COST TOTAL ABANS BENEFICI INDUSTRIAL</v>
      </c>
      <c r="D200" s="55"/>
      <c r="E200" s="275">
        <f>'Pressupost Producció VIDEOJOC'!N200</f>
        <v>0</v>
      </c>
      <c r="F200" s="275">
        <f>SUM(F18+F35+F50+F82+F92+F101+F111+F120+F129+F156+F166+F187+F196)</f>
        <v>0</v>
      </c>
      <c r="G200" s="275">
        <f>SUM(G18+G35+G50+G82+G92+G101+G111+G120+G129+G156+G166+G187+G196)</f>
        <v>0</v>
      </c>
      <c r="DL200" s="57" t="e">
        <f>(IF(#REF!=0,1,#REF!)*IF(#REF!=0,1,#REF!)*#REF! )+#REF!*IF(#REF!=0,1,#REF!)*IF(#REF!=0,1,#REF!)</f>
        <v>#REF!</v>
      </c>
    </row>
  </sheetData>
  <sheetProtection algorithmName="SHA-512" hashValue="bKotqBgqu6fh5Ctou7SfqbJsUVn7NWGEBl67jJDCgiVcgJtFvcI0WgZYGfh2UucLd6FzKXF5/+3Mu1SdwcFYWg==" saltValue="XAn6g9X2r7MdSy+B8n9srg==" spinCount="100000" sheet="1" selectLockedCells="1"/>
  <dataConsolidate/>
  <mergeCells count="7">
    <mergeCell ref="B1:C1"/>
    <mergeCell ref="D1:G1"/>
    <mergeCell ref="A2:C3"/>
    <mergeCell ref="D2:D3"/>
    <mergeCell ref="E2:E3"/>
    <mergeCell ref="F2:F3"/>
    <mergeCell ref="G2:G3"/>
  </mergeCells>
  <pageMargins left="0.39370078740157483" right="0.39370078740157483" top="0.74803149606299213" bottom="0.74803149606299213" header="0.31496062992125984" footer="0.31496062992125984"/>
  <pageSetup paperSize="9" scale="62" fitToHeight="0" orientation="portrait" r:id="rId1"/>
  <headerFooter>
    <oddHeader>&amp;L&amp;G</oddHeader>
    <oddFooter>&amp;L&amp;BCCMA Confidencial&amp;B&amp;C&amp;D&amp;RPàgina &amp;P</oddFooter>
  </headerFooter>
  <rowBreaks count="1" manualBreakCount="1">
    <brk id="35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ull4">
    <tabColor theme="2" tint="-0.499984740745262"/>
  </sheetPr>
  <dimension ref="A1:K54"/>
  <sheetViews>
    <sheetView topLeftCell="A14" workbookViewId="0">
      <selection sqref="A1:D1"/>
    </sheetView>
  </sheetViews>
  <sheetFormatPr baseColWidth="10" defaultColWidth="9.140625" defaultRowHeight="15" x14ac:dyDescent="0.25"/>
  <cols>
    <col min="1" max="1" width="14.85546875" customWidth="1"/>
  </cols>
  <sheetData>
    <row r="1" spans="1:11" ht="23.25" x14ac:dyDescent="0.25">
      <c r="A1" s="234" t="str">
        <f>Portada!B1</f>
        <v>Actualització a: 03/03/2026</v>
      </c>
      <c r="B1" s="234"/>
      <c r="C1" s="235"/>
      <c r="D1" s="235"/>
    </row>
    <row r="3" spans="1:11" ht="21" x14ac:dyDescent="0.35">
      <c r="B3" s="98"/>
    </row>
    <row r="4" spans="1:11" ht="21" x14ac:dyDescent="0.35">
      <c r="B4" s="98" t="s">
        <v>288</v>
      </c>
    </row>
    <row r="5" spans="1:11" ht="18.75" x14ac:dyDescent="0.25">
      <c r="B5" s="110"/>
    </row>
    <row r="6" spans="1:11" ht="18.75" x14ac:dyDescent="0.25">
      <c r="B6" s="106"/>
      <c r="C6" s="18"/>
      <c r="D6" s="18"/>
      <c r="E6" s="18"/>
      <c r="F6" s="18"/>
      <c r="G6" s="18"/>
      <c r="H6" s="18"/>
      <c r="I6" s="18"/>
      <c r="J6" s="18"/>
      <c r="K6" s="44"/>
    </row>
    <row r="7" spans="1:11" x14ac:dyDescent="0.25">
      <c r="B7" s="36" t="s">
        <v>289</v>
      </c>
      <c r="C7" s="18"/>
      <c r="D7" s="18"/>
      <c r="E7" s="18"/>
      <c r="F7" s="18"/>
      <c r="G7" s="18"/>
      <c r="H7" s="18"/>
      <c r="I7" s="18"/>
      <c r="J7" s="18"/>
      <c r="K7" s="44"/>
    </row>
    <row r="8" spans="1:11" x14ac:dyDescent="0.25">
      <c r="B8" s="36" t="s">
        <v>290</v>
      </c>
      <c r="C8" s="18"/>
      <c r="D8" s="18"/>
      <c r="E8" s="18"/>
      <c r="F8" s="18"/>
      <c r="G8" s="18"/>
      <c r="H8" s="18"/>
      <c r="I8" s="18"/>
      <c r="J8" s="18"/>
      <c r="K8" s="44"/>
    </row>
    <row r="9" spans="1:11" x14ac:dyDescent="0.25">
      <c r="B9" s="36"/>
      <c r="C9" s="18"/>
      <c r="D9" s="18"/>
      <c r="E9" s="18"/>
      <c r="F9" s="18"/>
      <c r="G9" s="18"/>
      <c r="H9" s="18"/>
      <c r="I9" s="18"/>
      <c r="J9" s="18"/>
      <c r="K9" s="44"/>
    </row>
    <row r="10" spans="1:11" x14ac:dyDescent="0.25">
      <c r="B10" s="36" t="s">
        <v>291</v>
      </c>
      <c r="C10" s="18"/>
      <c r="D10" s="18"/>
      <c r="E10" s="18"/>
      <c r="F10" s="18"/>
      <c r="G10" s="18"/>
      <c r="H10" s="18"/>
      <c r="I10" s="18"/>
      <c r="J10" s="18"/>
      <c r="K10" s="44"/>
    </row>
    <row r="11" spans="1:11" x14ac:dyDescent="0.25">
      <c r="B11" s="36"/>
      <c r="C11" s="18"/>
      <c r="D11" s="18"/>
      <c r="E11" s="18"/>
      <c r="F11" s="18"/>
      <c r="G11" s="18"/>
      <c r="H11" s="18"/>
      <c r="I11" s="18"/>
      <c r="J11" s="18"/>
      <c r="K11" s="44"/>
    </row>
    <row r="12" spans="1:11" x14ac:dyDescent="0.25">
      <c r="B12" s="36" t="s">
        <v>292</v>
      </c>
      <c r="C12" s="18"/>
      <c r="D12" s="18"/>
      <c r="E12" s="18"/>
      <c r="F12" s="18"/>
      <c r="G12" s="18"/>
      <c r="H12" s="18"/>
      <c r="I12" s="18"/>
      <c r="J12" s="18"/>
      <c r="K12" s="44"/>
    </row>
    <row r="13" spans="1:11" x14ac:dyDescent="0.25">
      <c r="B13" s="36"/>
      <c r="C13" s="18"/>
      <c r="D13" s="18"/>
      <c r="E13" s="18"/>
      <c r="F13" s="18"/>
      <c r="G13" s="18"/>
      <c r="H13" s="18"/>
      <c r="I13" s="18"/>
      <c r="J13" s="18"/>
      <c r="K13" s="44"/>
    </row>
    <row r="14" spans="1:11" x14ac:dyDescent="0.25">
      <c r="B14" s="36" t="s">
        <v>293</v>
      </c>
      <c r="C14" s="18"/>
      <c r="D14" s="18"/>
      <c r="E14" s="18"/>
      <c r="F14" s="18"/>
      <c r="G14" s="18"/>
      <c r="H14" s="18"/>
      <c r="I14" s="18"/>
      <c r="J14" s="18"/>
      <c r="K14" s="44"/>
    </row>
    <row r="15" spans="1:11" x14ac:dyDescent="0.25">
      <c r="B15" s="36"/>
      <c r="C15" s="18"/>
      <c r="D15" s="18"/>
      <c r="E15" s="18"/>
      <c r="F15" s="18"/>
      <c r="G15" s="18"/>
      <c r="H15" s="18"/>
      <c r="I15" s="18"/>
      <c r="J15" s="18"/>
      <c r="K15" s="44"/>
    </row>
    <row r="16" spans="1:11" x14ac:dyDescent="0.25">
      <c r="B16" s="36" t="s">
        <v>294</v>
      </c>
      <c r="C16" s="18"/>
      <c r="D16" s="18"/>
      <c r="E16" s="18"/>
      <c r="F16" s="18"/>
      <c r="G16" s="18"/>
      <c r="H16" s="18"/>
      <c r="I16" s="18"/>
      <c r="J16" s="18"/>
      <c r="K16" s="44"/>
    </row>
    <row r="17" spans="2:11" x14ac:dyDescent="0.25">
      <c r="B17" s="99" t="s">
        <v>295</v>
      </c>
      <c r="C17" s="18"/>
      <c r="D17" s="18"/>
      <c r="E17" s="18"/>
      <c r="F17" s="18"/>
      <c r="G17" s="18"/>
      <c r="H17" s="18"/>
      <c r="I17" s="18"/>
      <c r="J17" s="18"/>
      <c r="K17" s="44"/>
    </row>
    <row r="18" spans="2:11" x14ac:dyDescent="0.25">
      <c r="B18" s="99"/>
      <c r="C18" s="18"/>
      <c r="D18" s="18"/>
      <c r="E18" s="18"/>
      <c r="F18" s="18"/>
      <c r="G18" s="18"/>
      <c r="H18" s="18"/>
      <c r="I18" s="18"/>
      <c r="J18" s="18"/>
      <c r="K18" s="44"/>
    </row>
    <row r="19" spans="2:11" x14ac:dyDescent="0.25">
      <c r="B19" s="36" t="s">
        <v>296</v>
      </c>
      <c r="C19" s="18"/>
      <c r="D19" s="18"/>
      <c r="E19" s="18"/>
      <c r="F19" s="18"/>
      <c r="G19" s="18"/>
      <c r="H19" s="18"/>
      <c r="I19" s="18"/>
      <c r="J19" s="18"/>
      <c r="K19" s="44"/>
    </row>
    <row r="20" spans="2:11" x14ac:dyDescent="0.25">
      <c r="B20" s="99" t="s">
        <v>297</v>
      </c>
      <c r="C20" s="18"/>
      <c r="D20" s="18"/>
      <c r="E20" s="18"/>
      <c r="F20" s="18"/>
      <c r="G20" s="18"/>
      <c r="H20" s="18"/>
      <c r="I20" s="18"/>
      <c r="J20" s="18"/>
      <c r="K20" s="44"/>
    </row>
    <row r="21" spans="2:11" x14ac:dyDescent="0.25">
      <c r="B21" s="99" t="s">
        <v>298</v>
      </c>
      <c r="C21" s="18"/>
      <c r="D21" s="18"/>
      <c r="E21" s="18"/>
      <c r="F21" s="18"/>
      <c r="G21" s="18"/>
      <c r="H21" s="18"/>
      <c r="I21" s="18"/>
      <c r="J21" s="18"/>
      <c r="K21" s="44"/>
    </row>
    <row r="22" spans="2:11" x14ac:dyDescent="0.25">
      <c r="B22" s="99" t="s">
        <v>299</v>
      </c>
      <c r="C22" s="18"/>
      <c r="D22" s="18"/>
      <c r="E22" s="18"/>
      <c r="F22" s="18"/>
      <c r="G22" s="18"/>
      <c r="H22" s="18"/>
      <c r="I22" s="18"/>
      <c r="J22" s="18"/>
      <c r="K22" s="44"/>
    </row>
    <row r="23" spans="2:11" x14ac:dyDescent="0.25">
      <c r="B23" s="99"/>
      <c r="C23" s="18"/>
      <c r="D23" s="18"/>
      <c r="E23" s="18"/>
      <c r="F23" s="18"/>
      <c r="G23" s="18"/>
      <c r="H23" s="18"/>
      <c r="I23" s="18"/>
      <c r="J23" s="18"/>
      <c r="K23" s="44"/>
    </row>
    <row r="24" spans="2:11" x14ac:dyDescent="0.25">
      <c r="B24" s="36" t="s">
        <v>300</v>
      </c>
      <c r="C24" s="18"/>
      <c r="D24" s="18"/>
      <c r="E24" s="18"/>
      <c r="F24" s="18"/>
      <c r="G24" s="18"/>
      <c r="H24" s="18"/>
      <c r="I24" s="18"/>
      <c r="J24" s="18"/>
      <c r="K24" s="44"/>
    </row>
    <row r="25" spans="2:11" x14ac:dyDescent="0.25">
      <c r="B25" s="36"/>
      <c r="C25" s="18"/>
      <c r="D25" s="18"/>
      <c r="E25" s="18"/>
      <c r="F25" s="18"/>
      <c r="G25" s="18"/>
      <c r="H25" s="18"/>
      <c r="I25" s="18"/>
      <c r="J25" s="18"/>
      <c r="K25" s="44"/>
    </row>
    <row r="26" spans="2:11" x14ac:dyDescent="0.25">
      <c r="B26" s="36" t="s">
        <v>301</v>
      </c>
      <c r="C26" s="18"/>
      <c r="D26" s="18"/>
      <c r="E26" s="18"/>
      <c r="F26" s="18"/>
      <c r="G26" s="18"/>
      <c r="H26" s="18"/>
      <c r="I26" s="18"/>
      <c r="J26" s="18"/>
      <c r="K26" s="44"/>
    </row>
    <row r="27" spans="2:11" x14ac:dyDescent="0.25">
      <c r="B27" s="36"/>
      <c r="C27" s="18"/>
      <c r="D27" s="18"/>
      <c r="E27" s="18"/>
      <c r="F27" s="18"/>
      <c r="G27" s="18"/>
      <c r="H27" s="18"/>
      <c r="I27" s="18"/>
      <c r="J27" s="18"/>
      <c r="K27" s="44"/>
    </row>
    <row r="28" spans="2:11" x14ac:dyDescent="0.25">
      <c r="B28" s="36" t="s">
        <v>302</v>
      </c>
      <c r="C28" s="18"/>
      <c r="D28" s="18"/>
      <c r="E28" s="18"/>
      <c r="F28" s="18"/>
      <c r="G28" s="18"/>
      <c r="H28" s="18"/>
      <c r="I28" s="18"/>
      <c r="J28" s="18"/>
      <c r="K28" s="44"/>
    </row>
    <row r="29" spans="2:11" x14ac:dyDescent="0.25">
      <c r="B29" s="36"/>
      <c r="C29" s="18"/>
      <c r="D29" s="18"/>
      <c r="E29" s="18"/>
      <c r="F29" s="18"/>
      <c r="G29" s="18"/>
      <c r="H29" s="18"/>
      <c r="I29" s="18"/>
      <c r="J29" s="18"/>
      <c r="K29" s="44"/>
    </row>
    <row r="30" spans="2:11" x14ac:dyDescent="0.25">
      <c r="B30" s="36" t="s">
        <v>303</v>
      </c>
      <c r="C30" s="18"/>
      <c r="D30" s="18"/>
      <c r="E30" s="18"/>
      <c r="F30" s="18"/>
      <c r="G30" s="18"/>
      <c r="H30" s="18"/>
      <c r="I30" s="18"/>
      <c r="J30" s="18"/>
      <c r="K30" s="44"/>
    </row>
    <row r="31" spans="2:11" x14ac:dyDescent="0.25">
      <c r="B31" s="36"/>
      <c r="C31" s="18"/>
      <c r="D31" s="18"/>
      <c r="E31" s="18"/>
      <c r="F31" s="18"/>
      <c r="G31" s="18"/>
      <c r="H31" s="18"/>
      <c r="I31" s="18"/>
      <c r="J31" s="18"/>
      <c r="K31" s="44"/>
    </row>
    <row r="32" spans="2:11" x14ac:dyDescent="0.25">
      <c r="B32" s="36" t="s">
        <v>304</v>
      </c>
      <c r="C32" s="44"/>
      <c r="D32" s="44"/>
      <c r="E32" s="44"/>
      <c r="F32" s="44"/>
      <c r="G32" s="44"/>
      <c r="H32" s="44"/>
      <c r="I32" s="44"/>
      <c r="J32" s="44"/>
      <c r="K32" s="44"/>
    </row>
    <row r="33" spans="2:11" x14ac:dyDescent="0.25">
      <c r="B33" s="36"/>
      <c r="C33" s="44"/>
      <c r="D33" s="44"/>
      <c r="E33" s="44"/>
      <c r="F33" s="44"/>
      <c r="G33" s="44"/>
      <c r="H33" s="44"/>
      <c r="I33" s="44"/>
      <c r="J33" s="44"/>
      <c r="K33" s="44"/>
    </row>
    <row r="34" spans="2:11" x14ac:dyDescent="0.25">
      <c r="B34" s="36" t="s">
        <v>305</v>
      </c>
      <c r="C34" s="44"/>
      <c r="D34" s="44"/>
      <c r="E34" s="44"/>
      <c r="F34" s="44"/>
      <c r="G34" s="44"/>
      <c r="H34" s="44"/>
      <c r="I34" s="44"/>
      <c r="J34" s="44"/>
      <c r="K34" s="44"/>
    </row>
    <row r="35" spans="2:11" x14ac:dyDescent="0.25">
      <c r="B35" s="18"/>
      <c r="C35" s="44"/>
      <c r="D35" s="44"/>
      <c r="E35" s="44"/>
      <c r="F35" s="44"/>
      <c r="G35" s="44"/>
      <c r="H35" s="44"/>
      <c r="I35" s="44"/>
      <c r="J35" s="44"/>
      <c r="K35" s="44"/>
    </row>
    <row r="36" spans="2:11" x14ac:dyDescent="0.25">
      <c r="B36" s="36" t="s">
        <v>306</v>
      </c>
      <c r="C36" s="44"/>
      <c r="D36" s="44"/>
      <c r="E36" s="44"/>
      <c r="F36" s="44"/>
      <c r="G36" s="44"/>
      <c r="H36" s="44"/>
      <c r="I36" s="44"/>
      <c r="J36" s="44"/>
      <c r="K36" s="44"/>
    </row>
    <row r="37" spans="2:11" x14ac:dyDescent="0.25">
      <c r="B37" s="36" t="s">
        <v>307</v>
      </c>
    </row>
    <row r="41" spans="2:11" ht="21" x14ac:dyDescent="0.35">
      <c r="B41" s="230" t="s">
        <v>308</v>
      </c>
      <c r="I41" s="230" t="s">
        <v>309</v>
      </c>
    </row>
    <row r="42" spans="2:11" ht="11.25" customHeight="1" x14ac:dyDescent="0.25"/>
    <row r="43" spans="2:11" x14ac:dyDescent="0.25">
      <c r="B43" s="231"/>
      <c r="C43" s="231"/>
      <c r="D43" s="232" t="s">
        <v>310</v>
      </c>
      <c r="E43" s="231"/>
      <c r="F43" s="231"/>
      <c r="G43" s="231"/>
      <c r="H43" s="231"/>
      <c r="I43" s="231"/>
      <c r="J43" s="231"/>
      <c r="K43" s="232" t="s">
        <v>310</v>
      </c>
    </row>
    <row r="44" spans="2:11" x14ac:dyDescent="0.25">
      <c r="B44" s="231" t="s">
        <v>311</v>
      </c>
      <c r="C44" s="231"/>
      <c r="D44" s="232">
        <v>1</v>
      </c>
      <c r="E44" s="231"/>
      <c r="F44" s="231"/>
      <c r="G44" s="231"/>
      <c r="H44" s="231"/>
      <c r="I44" s="231" t="s">
        <v>311</v>
      </c>
      <c r="J44" s="231"/>
      <c r="K44" s="232">
        <v>1</v>
      </c>
    </row>
    <row r="45" spans="2:11" x14ac:dyDescent="0.25">
      <c r="B45" s="231" t="s">
        <v>312</v>
      </c>
      <c r="C45" s="231"/>
      <c r="D45" s="232" t="s">
        <v>313</v>
      </c>
      <c r="E45" s="231"/>
      <c r="F45" s="231"/>
      <c r="G45" s="231"/>
      <c r="H45" s="231"/>
      <c r="I45" s="231" t="s">
        <v>312</v>
      </c>
      <c r="J45" s="231"/>
      <c r="K45" s="232" t="s">
        <v>314</v>
      </c>
    </row>
    <row r="46" spans="2:11" x14ac:dyDescent="0.25">
      <c r="B46" s="231" t="s">
        <v>315</v>
      </c>
      <c r="C46" s="231"/>
      <c r="D46" s="232" t="s">
        <v>316</v>
      </c>
      <c r="E46" s="231"/>
      <c r="F46" s="231"/>
      <c r="G46" s="231"/>
      <c r="H46" s="231"/>
      <c r="I46" s="231" t="s">
        <v>315</v>
      </c>
      <c r="J46" s="231"/>
      <c r="K46" s="232">
        <v>4</v>
      </c>
    </row>
    <row r="47" spans="2:11" x14ac:dyDescent="0.25">
      <c r="B47" s="231" t="s">
        <v>317</v>
      </c>
      <c r="C47" s="231"/>
      <c r="D47" s="232" t="s">
        <v>318</v>
      </c>
      <c r="E47" s="231"/>
      <c r="F47" s="231"/>
      <c r="G47" s="231"/>
      <c r="H47" s="231"/>
      <c r="I47" s="231" t="s">
        <v>317</v>
      </c>
      <c r="J47" s="231"/>
      <c r="K47" s="232">
        <v>5</v>
      </c>
    </row>
    <row r="48" spans="2:11" x14ac:dyDescent="0.25">
      <c r="B48" s="231" t="s">
        <v>319</v>
      </c>
      <c r="C48" s="231"/>
      <c r="D48" s="232">
        <v>9</v>
      </c>
      <c r="E48" s="231"/>
      <c r="F48" s="231"/>
      <c r="G48" s="231"/>
      <c r="H48" s="231"/>
      <c r="I48" s="231" t="s">
        <v>319</v>
      </c>
      <c r="J48" s="231"/>
      <c r="K48" s="232">
        <v>6</v>
      </c>
    </row>
    <row r="49" spans="2:11" x14ac:dyDescent="0.25">
      <c r="B49" s="231" t="s">
        <v>320</v>
      </c>
      <c r="C49" s="231"/>
      <c r="D49" s="232">
        <v>10</v>
      </c>
      <c r="E49" s="231"/>
      <c r="F49" s="231"/>
      <c r="G49" s="231"/>
      <c r="H49" s="231"/>
      <c r="I49" s="231" t="s">
        <v>320</v>
      </c>
      <c r="J49" s="231"/>
      <c r="K49" s="232">
        <v>7</v>
      </c>
    </row>
    <row r="50" spans="2:11" x14ac:dyDescent="0.25">
      <c r="B50" s="231" t="s">
        <v>321</v>
      </c>
      <c r="C50" s="231"/>
      <c r="D50" s="232">
        <v>11</v>
      </c>
      <c r="E50" s="231"/>
      <c r="F50" s="231"/>
      <c r="G50" s="231"/>
      <c r="H50" s="231"/>
      <c r="I50" s="231" t="s">
        <v>321</v>
      </c>
      <c r="J50" s="231"/>
      <c r="K50" s="232">
        <v>8</v>
      </c>
    </row>
    <row r="51" spans="2:11" x14ac:dyDescent="0.25">
      <c r="B51" s="231" t="s">
        <v>322</v>
      </c>
      <c r="C51" s="231"/>
      <c r="D51" s="232">
        <v>12</v>
      </c>
      <c r="E51" s="231"/>
      <c r="F51" s="231"/>
      <c r="G51" s="231"/>
      <c r="H51" s="231"/>
      <c r="I51" s="231" t="s">
        <v>322</v>
      </c>
      <c r="J51" s="231"/>
      <c r="K51" s="232">
        <v>9</v>
      </c>
    </row>
    <row r="52" spans="2:11" x14ac:dyDescent="0.25">
      <c r="B52" s="231" t="s">
        <v>323</v>
      </c>
      <c r="C52" s="231"/>
      <c r="D52" s="232">
        <v>13</v>
      </c>
      <c r="E52" s="231"/>
      <c r="F52" s="231"/>
      <c r="G52" s="231"/>
      <c r="H52" s="231"/>
      <c r="I52" s="231" t="s">
        <v>323</v>
      </c>
      <c r="J52" s="231"/>
      <c r="K52" s="232">
        <v>10</v>
      </c>
    </row>
    <row r="53" spans="2:11" x14ac:dyDescent="0.25">
      <c r="B53" s="231" t="s">
        <v>324</v>
      </c>
      <c r="C53" s="231"/>
      <c r="D53" s="232">
        <v>14</v>
      </c>
      <c r="E53" s="231"/>
      <c r="F53" s="231"/>
      <c r="G53" s="231"/>
      <c r="H53" s="231"/>
      <c r="I53" s="231" t="s">
        <v>324</v>
      </c>
      <c r="J53" s="231"/>
      <c r="K53" s="232">
        <v>11</v>
      </c>
    </row>
    <row r="54" spans="2:11" x14ac:dyDescent="0.25">
      <c r="B54" s="231"/>
      <c r="C54" s="231"/>
      <c r="D54" s="231"/>
      <c r="E54" s="231"/>
      <c r="F54" s="231"/>
      <c r="G54" s="231"/>
      <c r="H54" s="231"/>
      <c r="I54" s="231"/>
      <c r="J54" s="231"/>
      <c r="K54" s="231"/>
    </row>
  </sheetData>
  <sheetProtection algorithmName="SHA-512" hashValue="0RQH7Y9UwbWyzkOJLFEtBRsiJEGePINkutbhnHy4HyL13SckwwvqmljoYXGY5436jVvyzUPR7dhpIWn+FtSMhw==" saltValue="Fu+ymFDGpMZwgEMFMO0SRg==" spinCount="100000" sheet="1" selectLockedCells="1"/>
  <customSheetViews>
    <customSheetView guid="{64E0B953-B50B-43FC-8DE2-444B9310CDBC}" topLeftCell="A16">
      <selection sqref="A1:B1"/>
      <pageMargins left="0" right="0" top="0" bottom="0" header="0" footer="0"/>
      <pageSetup paperSize="9" orientation="portrait" verticalDpi="0" r:id="rId1"/>
    </customSheetView>
    <customSheetView guid="{DDFA059A-7208-477B-A6FB-6B211EE624B9}" topLeftCell="A16">
      <selection sqref="A1:B1"/>
      <pageMargins left="0" right="0" top="0" bottom="0" header="0" footer="0"/>
      <pageSetup paperSize="9" orientation="portrait" verticalDpi="0" r:id="rId2"/>
    </customSheetView>
    <customSheetView guid="{5208A340-0DC6-4752-9A10-745AB1A8604C}" topLeftCell="A16">
      <selection sqref="A1:B1"/>
      <pageMargins left="0" right="0" top="0" bottom="0" header="0" footer="0"/>
      <pageSetup paperSize="9" orientation="portrait" verticalDpi="0" r:id="rId3"/>
    </customSheetView>
    <customSheetView guid="{7DF631EC-DFE3-4E5B-A06C-16A6D07FA6C3}" topLeftCell="A16">
      <selection sqref="A1:B1"/>
      <pageMargins left="0" right="0" top="0" bottom="0" header="0" footer="0"/>
      <pageSetup paperSize="9" orientation="portrait" verticalDpi="0" r:id="rId4"/>
    </customSheetView>
    <customSheetView guid="{FB1680C6-9E8E-4359-AB81-A1649BB5AF88}">
      <selection sqref="A1:B1"/>
      <pageMargins left="0" right="0" top="0" bottom="0" header="0" footer="0"/>
      <pageSetup paperSize="9" orientation="portrait" verticalDpi="0" r:id="rId5"/>
    </customSheetView>
    <customSheetView guid="{B3735A95-1048-4852-A5F0-6E65EE2AE0AE}" topLeftCell="A22">
      <selection sqref="A1:B1"/>
      <pageMargins left="0" right="0" top="0" bottom="0" header="0" footer="0"/>
      <pageSetup paperSize="9" orientation="portrait" verticalDpi="0" r:id="rId6"/>
    </customSheetView>
  </customSheetViews>
  <pageMargins left="0.7" right="0.7" top="0.75" bottom="0.75" header="0.3" footer="0.3"/>
  <pageSetup paperSize="9" orientation="portrait" verticalDpi="0"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ull8">
    <tabColor rgb="FF7030A0"/>
  </sheetPr>
  <dimension ref="A1:H22"/>
  <sheetViews>
    <sheetView zoomScale="145" zoomScaleNormal="145" workbookViewId="0">
      <selection activeCell="H21" sqref="H21"/>
    </sheetView>
  </sheetViews>
  <sheetFormatPr baseColWidth="10" defaultColWidth="9.140625" defaultRowHeight="15" x14ac:dyDescent="0.25"/>
  <cols>
    <col min="2" max="2" width="48.7109375" customWidth="1"/>
    <col min="3" max="8" width="10.7109375" customWidth="1"/>
  </cols>
  <sheetData>
    <row r="1" spans="1:8" x14ac:dyDescent="0.25">
      <c r="A1" s="112" t="str">
        <f>Portada!B1</f>
        <v>Actualització a: 03/03/2026</v>
      </c>
      <c r="B1" s="112"/>
      <c r="C1" s="111"/>
      <c r="D1" s="111"/>
      <c r="E1" s="111"/>
      <c r="F1" s="111"/>
      <c r="G1" s="111"/>
      <c r="H1" s="111"/>
    </row>
    <row r="2" spans="1:8" ht="15.75" thickBot="1" x14ac:dyDescent="0.3">
      <c r="A2" s="111"/>
      <c r="B2" s="111"/>
      <c r="C2" s="111"/>
      <c r="D2" s="111"/>
      <c r="E2" s="111"/>
      <c r="F2" s="111"/>
      <c r="G2" s="111"/>
      <c r="H2" s="111"/>
    </row>
    <row r="3" spans="1:8" ht="18.75" thickBot="1" x14ac:dyDescent="0.3">
      <c r="A3" s="331" t="s">
        <v>325</v>
      </c>
      <c r="B3" s="332"/>
      <c r="C3" s="332"/>
      <c r="D3" s="332"/>
      <c r="E3" s="332"/>
      <c r="F3" s="332"/>
      <c r="G3" s="332"/>
      <c r="H3" s="333"/>
    </row>
    <row r="4" spans="1:8" ht="18" x14ac:dyDescent="0.25">
      <c r="A4" s="213"/>
      <c r="B4" s="212"/>
      <c r="C4" s="336" t="s">
        <v>326</v>
      </c>
      <c r="D4" s="336"/>
      <c r="E4" s="336"/>
      <c r="F4" s="336"/>
      <c r="G4" s="336"/>
      <c r="H4" s="337"/>
    </row>
    <row r="5" spans="1:8" ht="16.5" thickBot="1" x14ac:dyDescent="0.3">
      <c r="A5" s="214"/>
      <c r="B5" s="115"/>
      <c r="C5" s="334" t="s">
        <v>327</v>
      </c>
      <c r="D5" s="334"/>
      <c r="E5" s="334"/>
      <c r="F5" s="334" t="s">
        <v>328</v>
      </c>
      <c r="G5" s="334"/>
      <c r="H5" s="335"/>
    </row>
    <row r="6" spans="1:8" ht="16.5" thickBot="1" x14ac:dyDescent="0.3">
      <c r="A6" s="215"/>
      <c r="B6" s="116"/>
      <c r="C6" s="122" t="s">
        <v>329</v>
      </c>
      <c r="D6" s="122" t="s">
        <v>330</v>
      </c>
      <c r="E6" s="122" t="s">
        <v>331</v>
      </c>
      <c r="F6" s="122" t="s">
        <v>329</v>
      </c>
      <c r="G6" s="122" t="s">
        <v>330</v>
      </c>
      <c r="H6" s="216" t="s">
        <v>331</v>
      </c>
    </row>
    <row r="7" spans="1:8" x14ac:dyDescent="0.25">
      <c r="A7" s="217" t="str">
        <f>'Pressupost Producció VIDEOJOC'!C5&amp;REPT(".",120-LEN('Pressupost Producció VIDEOJOC'!C5))</f>
        <v>CAPÍTOL 01.- Pre-project i Game Design (GDD)............................................................................</v>
      </c>
      <c r="B7" s="113"/>
      <c r="C7" s="123">
        <f>'Pressupost Arrencada VIDEOJOC'!N18</f>
        <v>0</v>
      </c>
      <c r="D7" s="117">
        <f>'Pressupost Arrencada VIDEOJOC'!EC18</f>
        <v>0</v>
      </c>
      <c r="E7" s="120">
        <f>'Pressupost Arrencada VIDEOJOC'!N18 - 'Pressupost Arrencada VIDEOJOC'!EC18</f>
        <v>0</v>
      </c>
      <c r="F7" s="117">
        <f>'Pressupost Producció VIDEOJOC'!N18</f>
        <v>0</v>
      </c>
      <c r="G7" s="117">
        <f>'Pressupost Producció VIDEOJOC'!EC18</f>
        <v>0</v>
      </c>
      <c r="H7" s="218">
        <f>'Pressupost Producció VIDEOJOC'!N18 -'Pressupost Producció VIDEOJOC'!EC18</f>
        <v>0</v>
      </c>
    </row>
    <row r="8" spans="1:8" x14ac:dyDescent="0.25">
      <c r="A8" s="217" t="str">
        <f>'Pressupost Producció VIDEOJOC'!C20&amp;REPT(".",120-LEN('Pressupost Producció VIDEOJOC'!C20))</f>
        <v>CAPÍTOL 02.- Art........................................................................................................</v>
      </c>
      <c r="B8" s="113"/>
      <c r="C8" s="124">
        <f>'Pressupost Arrencada VIDEOJOC'!N35</f>
        <v>0</v>
      </c>
      <c r="D8" s="117">
        <f>'Pressupost Arrencada VIDEOJOC'!EC35</f>
        <v>0</v>
      </c>
      <c r="E8" s="120">
        <f>'Pressupost Arrencada VIDEOJOC'!N35 - 'Pressupost Arrencada VIDEOJOC'!EC35</f>
        <v>0</v>
      </c>
      <c r="F8" s="117">
        <f>'Pressupost Producció VIDEOJOC'!N35</f>
        <v>0</v>
      </c>
      <c r="G8" s="117">
        <f>'Pressupost Producció VIDEOJOC'!EC35</f>
        <v>0</v>
      </c>
      <c r="H8" s="218">
        <f>'Pressupost Producció VIDEOJOC'!N35 -'Pressupost Producció VIDEOJOC'!EC35</f>
        <v>0</v>
      </c>
    </row>
    <row r="9" spans="1:8" x14ac:dyDescent="0.25">
      <c r="A9" s="217" t="str">
        <f>'Pressupost Producció VIDEOJOC'!C37&amp;REPT(".",120-LEN('Pressupost Producció VIDEOJOC'!C37))</f>
        <v>CAPÍTOL 03.- Desenvolupament............................................................................................</v>
      </c>
      <c r="B9" s="113"/>
      <c r="C9" s="124">
        <f>'Pressupost Arrencada VIDEOJOC'!N50</f>
        <v>0</v>
      </c>
      <c r="D9" s="117">
        <f>'Pressupost Arrencada VIDEOJOC'!EC50</f>
        <v>0</v>
      </c>
      <c r="E9" s="120">
        <f>'Pressupost Arrencada VIDEOJOC'!N50 - 'Pressupost Arrencada VIDEOJOC'!EC50</f>
        <v>0</v>
      </c>
      <c r="F9" s="117">
        <f>'Pressupost Producció VIDEOJOC'!N50</f>
        <v>0</v>
      </c>
      <c r="G9" s="117">
        <f>'Pressupost Producció VIDEOJOC'!EC50</f>
        <v>0</v>
      </c>
      <c r="H9" s="218">
        <f>'Pressupost Producció VIDEOJOC'!N50 -'Pressupost Producció VIDEOJOC'!EC50</f>
        <v>0</v>
      </c>
    </row>
    <row r="10" spans="1:8" x14ac:dyDescent="0.25">
      <c r="A10" s="217" t="str">
        <f>'Pressupost Producció VIDEOJOC'!C52&amp;REPT(".",120-LEN('Pressupost Producció VIDEOJOC'!C52))</f>
        <v>CAPÍTOL 04.-Video, Àudio i Doblatge.....................................................................................</v>
      </c>
      <c r="B10" s="113"/>
      <c r="C10" s="124">
        <f>'Pressupost Arrencada VIDEOJOC'!N82</f>
        <v>0</v>
      </c>
      <c r="D10" s="117">
        <f>'Pressupost Arrencada VIDEOJOC'!EC82</f>
        <v>0</v>
      </c>
      <c r="E10" s="120">
        <f>'Pressupost Arrencada VIDEOJOC'!N82 - 'Pressupost Arrencada VIDEOJOC'!EC82</f>
        <v>0</v>
      </c>
      <c r="F10" s="117">
        <f>'Pressupost Producció VIDEOJOC'!N82</f>
        <v>0</v>
      </c>
      <c r="G10" s="117">
        <f>'Pressupost Producció VIDEOJOC'!EC82</f>
        <v>0</v>
      </c>
      <c r="H10" s="218">
        <f>'Pressupost Producció VIDEOJOC'!N82-'Pressupost Producció VIDEOJOC'!EC82</f>
        <v>0</v>
      </c>
    </row>
    <row r="11" spans="1:8" x14ac:dyDescent="0.25">
      <c r="A11" s="217" t="str">
        <f>'Pressupost Producció VIDEOJOC'!C84&amp;REPT(".",120-LEN('Pressupost Producció VIDEOJOC'!C84))</f>
        <v>CAPÍTOL 05.-Porting.....................................................................................................</v>
      </c>
      <c r="B11" s="113"/>
      <c r="C11" s="124">
        <f>'Pressupost Arrencada VIDEOJOC'!N92</f>
        <v>0</v>
      </c>
      <c r="D11" s="117">
        <f>'Pressupost Arrencada VIDEOJOC'!EC92</f>
        <v>0</v>
      </c>
      <c r="E11" s="120">
        <f>'Pressupost Arrencada VIDEOJOC'!N92 - 'Pressupost Arrencada VIDEOJOC'!EC92</f>
        <v>0</v>
      </c>
      <c r="F11" s="117">
        <f>'Pressupost Producció VIDEOJOC'!N92</f>
        <v>0</v>
      </c>
      <c r="G11" s="117">
        <f>'Pressupost Producció VIDEOJOC'!EC92</f>
        <v>0</v>
      </c>
      <c r="H11" s="218">
        <f>'Pressupost Producció VIDEOJOC'!N92-'Pressupost Producció VIDEOJOC'!EC92</f>
        <v>0</v>
      </c>
    </row>
    <row r="12" spans="1:8" x14ac:dyDescent="0.25">
      <c r="A12" s="217" t="str">
        <f>'Pressupost Producció VIDEOJOC'!C94&amp;REPT(".",120-LEN('Pressupost Producció VIDEOJOC'!C94))</f>
        <v>CAPÍTOL 06.- Q&amp;A/testing................................................................................................</v>
      </c>
      <c r="B12" s="113"/>
      <c r="C12" s="124">
        <f>'Pressupost Arrencada VIDEOJOC'!N101</f>
        <v>0</v>
      </c>
      <c r="D12" s="117">
        <f>'Pressupost Arrencada VIDEOJOC'!EC101</f>
        <v>0</v>
      </c>
      <c r="E12" s="120">
        <f>'Pressupost Arrencada VIDEOJOC'!N101 - 'Pressupost Arrencada VIDEOJOC'!EC101</f>
        <v>0</v>
      </c>
      <c r="F12" s="117">
        <f>'Pressupost Producció VIDEOJOC'!N101</f>
        <v>0</v>
      </c>
      <c r="G12" s="117">
        <f>'Pressupost Producció VIDEOJOC'!EC101</f>
        <v>0</v>
      </c>
      <c r="H12" s="218">
        <f>'Pressupost Producció VIDEOJOC'!N101-'Pressupost Producció VIDEOJOC'!EC101</f>
        <v>0</v>
      </c>
    </row>
    <row r="13" spans="1:8" x14ac:dyDescent="0.25">
      <c r="A13" s="217" t="str">
        <f>'Pressupost Producció VIDEOJOC'!C103&amp;REPT(".",120-LEN('Pressupost Producció VIDEOJOC'!C103))</f>
        <v>CAPÍTOL 07.- Backoffice.................................................................................................</v>
      </c>
      <c r="B13" s="113"/>
      <c r="C13" s="124">
        <f>'Pressupost Arrencada VIDEOJOC'!N111</f>
        <v>0</v>
      </c>
      <c r="D13" s="117">
        <f>'Pressupost Arrencada VIDEOJOC'!EC111</f>
        <v>0</v>
      </c>
      <c r="E13" s="120">
        <f>'Pressupost Arrencada VIDEOJOC'!N111 - 'Pressupost Arrencada VIDEOJOC'!EC111</f>
        <v>0</v>
      </c>
      <c r="F13" s="117">
        <f>'Pressupost Producció VIDEOJOC'!N111</f>
        <v>0</v>
      </c>
      <c r="G13" s="117">
        <f>'Pressupost Producció VIDEOJOC'!EC111</f>
        <v>0</v>
      </c>
      <c r="H13" s="218">
        <f>'Pressupost Producció VIDEOJOC'!N111- 'Pressupost Producció VIDEOJOC'!EC111</f>
        <v>0</v>
      </c>
    </row>
    <row r="14" spans="1:8" x14ac:dyDescent="0.25">
      <c r="A14" s="217" t="str">
        <f>'Pressupost Producció VIDEOJOC'!C113&amp;REPT(".",120-LEN('Pressupost Producció VIDEOJOC'!C113))</f>
        <v>CAPÍTOL 08.- Publishing.................................................................................................</v>
      </c>
      <c r="B14" s="113"/>
      <c r="C14" s="124">
        <f>'Pressupost Arrencada VIDEOJOC'!N120</f>
        <v>0</v>
      </c>
      <c r="D14" s="117">
        <f>'Pressupost Arrencada VIDEOJOC'!EC120</f>
        <v>0</v>
      </c>
      <c r="E14" s="120">
        <f>'Pressupost Arrencada VIDEOJOC'!N1120 - 'Pressupost Arrencada VIDEOJOC'!EC120</f>
        <v>0</v>
      </c>
      <c r="F14" s="117">
        <f>'Pressupost Producció VIDEOJOC'!N120</f>
        <v>0</v>
      </c>
      <c r="G14" s="117">
        <f>'Pressupost Producció VIDEOJOC'!EC120</f>
        <v>0</v>
      </c>
      <c r="H14" s="218">
        <f>'Pressupost Producció VIDEOJOC'!N120 - 'Pressupost Producció VIDEOJOC'!EC120</f>
        <v>0</v>
      </c>
    </row>
    <row r="15" spans="1:8" x14ac:dyDescent="0.25">
      <c r="A15" s="217" t="str">
        <f>'Pressupost Producció VIDEOJOC'!C122&amp;REPT(".",120-LEN('Pressupost Producció VIDEOJOC'!C122))</f>
        <v>CAPÍTOL 09.- Manteniment................................................................................................</v>
      </c>
      <c r="B15" s="113"/>
      <c r="C15" s="124">
        <f>'Pressupost Arrencada VIDEOJOC'!N129</f>
        <v>0</v>
      </c>
      <c r="D15" s="117">
        <f>'Pressupost Arrencada VIDEOJOC'!EC129</f>
        <v>0</v>
      </c>
      <c r="E15" s="120">
        <f>'Pressupost Arrencada VIDEOJOC'!N129 - 'Pressupost Arrencada VIDEOJOC'!EC129</f>
        <v>0</v>
      </c>
      <c r="F15" s="117">
        <f>'Pressupost Producció VIDEOJOC'!N129</f>
        <v>0</v>
      </c>
      <c r="G15" s="117">
        <f>'Pressupost Producció VIDEOJOC'!EC129</f>
        <v>0</v>
      </c>
      <c r="H15" s="218">
        <f>'Pressupost Producció VIDEOJOC'!N129- 'Pressupost Producció VIDEOJOC'!EC129</f>
        <v>0</v>
      </c>
    </row>
    <row r="16" spans="1:8" x14ac:dyDescent="0.25">
      <c r="A16" s="217" t="str">
        <f>'Pressupost Producció VIDEOJOC'!C132&amp;REPT(".",120-LEN('Pressupost Producció VIDEOJOC'!C132))</f>
        <v>CAPÍTOL 10.- Equip (Personal)...........................................................................................</v>
      </c>
      <c r="B16" s="113"/>
      <c r="C16" s="124">
        <f>'Pressupost Arrencada VIDEOJOC'!N156</f>
        <v>0</v>
      </c>
      <c r="D16" s="117">
        <f>'Pressupost Arrencada VIDEOJOC'!EC156</f>
        <v>0</v>
      </c>
      <c r="E16" s="120">
        <f>'Pressupost Arrencada VIDEOJOC'!N156 - 'Pressupost Arrencada VIDEOJOC'!EC156</f>
        <v>0</v>
      </c>
      <c r="F16" s="117">
        <f>'Pressupost Producció VIDEOJOC'!N156</f>
        <v>0</v>
      </c>
      <c r="G16" s="117">
        <f>'Pressupost Producció VIDEOJOC'!EC156</f>
        <v>0</v>
      </c>
      <c r="H16" s="218">
        <f>'Pressupost Producció VIDEOJOC'!N156-'Pressupost Producció VIDEOJOC'!EC156</f>
        <v>0</v>
      </c>
    </row>
    <row r="17" spans="1:8" x14ac:dyDescent="0.25">
      <c r="A17" s="217" t="str">
        <f>'Pressupost Producció VIDEOJOC'!C159&amp;REPT(".",120-LEN('Pressupost Producció VIDEOJOC'!C159))</f>
        <v>CAPÍTOL 11.- Assegurances...............................................................................................</v>
      </c>
      <c r="B17" s="114"/>
      <c r="C17" s="124">
        <f>'Pressupost Arrencada VIDEOJOC'!N166</f>
        <v>0</v>
      </c>
      <c r="D17" s="117">
        <f>'Pressupost Arrencada VIDEOJOC'!EC166</f>
        <v>0</v>
      </c>
      <c r="E17" s="120">
        <f>'Pressupost Arrencada VIDEOJOC'!N166 - 'Pressupost Arrencada VIDEOJOC'!EC166</f>
        <v>0</v>
      </c>
      <c r="F17" s="117">
        <f>'Pressupost Producció VIDEOJOC'!N166</f>
        <v>0</v>
      </c>
      <c r="G17" s="117">
        <f>'Pressupost Producció VIDEOJOC'!EC166</f>
        <v>0</v>
      </c>
      <c r="H17" s="218">
        <f>'Pressupost Producció VIDEOJOC'!N166-'Pressupost Producció VIDEOJOC'!EC166</f>
        <v>0</v>
      </c>
    </row>
    <row r="18" spans="1:8" x14ac:dyDescent="0.25">
      <c r="A18" s="217" t="str">
        <f>'Pressupost Producció VIDEOJOC'!C168&amp;REPT(".",120-LEN('Pressupost Producció VIDEOJOC'!C168))</f>
        <v>CAPÍTOL 12.- Despeses generals..........................................................................................</v>
      </c>
      <c r="B18" s="114"/>
      <c r="C18" s="124">
        <f>'Pressupost Arrencada VIDEOJOC'!N187</f>
        <v>0</v>
      </c>
      <c r="D18" s="117">
        <f>'Pressupost Arrencada VIDEOJOC'!EC187</f>
        <v>0</v>
      </c>
      <c r="E18" s="120">
        <f>'Pressupost Arrencada VIDEOJOC'!N187 - 'Pressupost Arrencada VIDEOJOC'!EC187</f>
        <v>0</v>
      </c>
      <c r="F18" s="117">
        <f>'Pressupost Producció VIDEOJOC'!N187</f>
        <v>0</v>
      </c>
      <c r="G18" s="117">
        <f>'Pressupost Producció VIDEOJOC'!EC187</f>
        <v>0</v>
      </c>
      <c r="H18" s="218">
        <f>'Pressupost Producció VIDEOJOC'!N187-'Pressupost Producció VIDEOJOC'!EC187</f>
        <v>0</v>
      </c>
    </row>
    <row r="19" spans="1:8" x14ac:dyDescent="0.25">
      <c r="A19" s="217" t="str">
        <f>'Pressupost Producció VIDEOJOC'!C190&amp;REPT(".",120-LEN('Pressupost Producció VIDEOJOC'!C190))</f>
        <v>CAPÍTOL 13.- Altres necessitats projecte................................................................................</v>
      </c>
      <c r="B19" s="114"/>
      <c r="C19" s="124">
        <f>'Pressupost Arrencada VIDEOJOC'!N196</f>
        <v>0</v>
      </c>
      <c r="D19" s="117">
        <f>'Pressupost Arrencada VIDEOJOC'!EC196</f>
        <v>0</v>
      </c>
      <c r="E19" s="120">
        <f>'Pressupost Arrencada VIDEOJOC'!N196 - 'Pressupost Arrencada VIDEOJOC'!EC196</f>
        <v>0</v>
      </c>
      <c r="F19" s="117">
        <f>'Pressupost Producció VIDEOJOC'!N196</f>
        <v>0</v>
      </c>
      <c r="G19" s="117">
        <f>'Pressupost Producció VIDEOJOC'!EC196</f>
        <v>0</v>
      </c>
      <c r="H19" s="218">
        <f>'Pressupost Producció VIDEOJOC'!N196-'Pressupost Producció VIDEOJOC'!EC196</f>
        <v>0</v>
      </c>
    </row>
    <row r="20" spans="1:8" x14ac:dyDescent="0.25">
      <c r="A20" s="217"/>
      <c r="B20" s="114"/>
      <c r="C20" s="124"/>
      <c r="D20" s="117"/>
      <c r="E20" s="120"/>
      <c r="F20" s="117"/>
      <c r="G20" s="117"/>
      <c r="H20" s="218"/>
    </row>
    <row r="21" spans="1:8" x14ac:dyDescent="0.25">
      <c r="A21" s="217"/>
      <c r="B21" s="118" t="s">
        <v>18</v>
      </c>
      <c r="C21" s="125">
        <f>'Pressupost Arrencada VIDEOJOC'!N202</f>
        <v>0</v>
      </c>
      <c r="D21" s="119">
        <f>'Pressupost Arrencada VIDEOJOC'!EC202</f>
        <v>0</v>
      </c>
      <c r="E21" s="121">
        <f>('Pressupost Arrencada VIDEOJOC'!N202-'Pressupost Arrencada VIDEOJOC'!EC202)</f>
        <v>0</v>
      </c>
      <c r="F21" s="119">
        <f>'Pressupost Producció VIDEOJOC'!N202</f>
        <v>0</v>
      </c>
      <c r="G21" s="119">
        <f>'Pressupost Producció VIDEOJOC'!EC202</f>
        <v>0</v>
      </c>
      <c r="H21" s="219">
        <f>('Pressupost Producció VIDEOJOC'!N202-'Pressupost Producció VIDEOJOC'!EC202)</f>
        <v>0</v>
      </c>
    </row>
    <row r="22" spans="1:8" ht="15.75" thickBot="1" x14ac:dyDescent="0.3">
      <c r="A22" s="220"/>
      <c r="B22" s="221"/>
      <c r="C22" s="222"/>
      <c r="D22" s="221"/>
      <c r="E22" s="223"/>
      <c r="F22" s="221"/>
      <c r="G22" s="221"/>
      <c r="H22" s="224"/>
    </row>
  </sheetData>
  <sheetProtection selectLockedCells="1" selectUnlockedCells="1"/>
  <customSheetViews>
    <customSheetView guid="{64E0B953-B50B-43FC-8DE2-444B9310CDBC}" state="hidden">
      <selection activeCell="A2" sqref="A2"/>
      <pageMargins left="0" right="0" top="0" bottom="0" header="0" footer="0"/>
      <pageSetup paperSize="9" orientation="portrait" verticalDpi="0" r:id="rId1"/>
    </customSheetView>
    <customSheetView guid="{DDFA059A-7208-477B-A6FB-6B211EE624B9}" state="hidden">
      <selection activeCell="A2" sqref="A2"/>
      <pageMargins left="0" right="0" top="0" bottom="0" header="0" footer="0"/>
      <pageSetup paperSize="9" orientation="portrait" verticalDpi="0" r:id="rId2"/>
    </customSheetView>
    <customSheetView guid="{5208A340-0DC6-4752-9A10-745AB1A8604C}" state="hidden">
      <selection activeCell="A2" sqref="A2"/>
      <pageMargins left="0" right="0" top="0" bottom="0" header="0" footer="0"/>
      <pageSetup paperSize="9" orientation="portrait" verticalDpi="0" r:id="rId3"/>
    </customSheetView>
    <customSheetView guid="{7DF631EC-DFE3-4E5B-A06C-16A6D07FA6C3}" state="hidden">
      <selection activeCell="A2" sqref="A2"/>
      <pageMargins left="0" right="0" top="0" bottom="0" header="0" footer="0"/>
      <pageSetup paperSize="9" orientation="portrait" verticalDpi="0" r:id="rId4"/>
    </customSheetView>
    <customSheetView guid="{FB1680C6-9E8E-4359-AB81-A1649BB5AF88}" state="hidden">
      <selection activeCell="A2" sqref="A2"/>
      <pageMargins left="0" right="0" top="0" bottom="0" header="0" footer="0"/>
      <pageSetup paperSize="9" orientation="portrait" verticalDpi="0" r:id="rId5"/>
    </customSheetView>
    <customSheetView guid="{B3735A95-1048-4852-A5F0-6E65EE2AE0AE}" state="hidden">
      <selection activeCell="A2" sqref="A2"/>
      <pageMargins left="0" right="0" top="0" bottom="0" header="0" footer="0"/>
      <pageSetup paperSize="9" orientation="portrait" verticalDpi="0" r:id="rId6"/>
    </customSheetView>
  </customSheetViews>
  <mergeCells count="4">
    <mergeCell ref="A3:H3"/>
    <mergeCell ref="C5:E5"/>
    <mergeCell ref="F5:H5"/>
    <mergeCell ref="C4:H4"/>
  </mergeCells>
  <conditionalFormatting sqref="E7:E21">
    <cfRule type="expression" dxfId="1" priority="3">
      <formula>$E$7:$E$21&lt;&gt;0</formula>
    </cfRule>
  </conditionalFormatting>
  <conditionalFormatting sqref="H7:H21">
    <cfRule type="expression" dxfId="0" priority="2">
      <formula>$H$7:$H$21&lt;&gt; 0</formula>
    </cfRule>
  </conditionalFormatting>
  <pageMargins left="0.7" right="0.7" top="0.75" bottom="0.75" header="0.3" footer="0.3"/>
  <pageSetup paperSize="9"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9</vt:i4>
      </vt:variant>
    </vt:vector>
  </HeadingPairs>
  <TitlesOfParts>
    <vt:vector size="17" baseType="lpstr">
      <vt:lpstr>Pressupost Arrencada VIDEOJOC</vt:lpstr>
      <vt:lpstr>Pressupost Producció VIDEOJOC</vt:lpstr>
      <vt:lpstr>Resum</vt:lpstr>
      <vt:lpstr>Portada</vt:lpstr>
      <vt:lpstr>Realitats Arrencada VIDEOJOC</vt:lpstr>
      <vt:lpstr>Realitats Produccio VIDEOJOC</vt:lpstr>
      <vt:lpstr>Indicacions</vt:lpstr>
      <vt:lpstr>Validació</vt:lpstr>
      <vt:lpstr>Portada!Área_de_impresión</vt:lpstr>
      <vt:lpstr>'Pressupost Producció VIDEOJOC'!Área_de_impresión</vt:lpstr>
      <vt:lpstr>'Realitats Arrencada VIDEOJOC'!Área_de_impresión</vt:lpstr>
      <vt:lpstr>'Realitats Produccio VIDEOJOC'!Área_de_impresión</vt:lpstr>
      <vt:lpstr>Resum!Área_de_impresión</vt:lpstr>
      <vt:lpstr>'Pressupost Arrencada VIDEOJOC'!Títulos_a_imprimir</vt:lpstr>
      <vt:lpstr>'Pressupost Producció VIDEOJOC'!Títulos_a_imprimir</vt:lpstr>
      <vt:lpstr>'Realitats Arrencada VIDEOJOC'!Títulos_a_imprimir</vt:lpstr>
      <vt:lpstr>'Realitats Produccio VIDEOJOC'!Títulos_a_imprimir</vt:lpstr>
    </vt:vector>
  </TitlesOfParts>
  <Manager/>
  <Company>CCMA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Falcon Panella, Josep Maria</dc:creator>
  <cp:keywords/>
  <dc:description/>
  <cp:lastModifiedBy>Sort Serra, Montserrat</cp:lastModifiedBy>
  <cp:revision/>
  <dcterms:created xsi:type="dcterms:W3CDTF">2015-09-18T10:41:44Z</dcterms:created>
  <dcterms:modified xsi:type="dcterms:W3CDTF">2026-03-05T16:15:10Z</dcterms:modified>
  <cp:category/>
  <cp:contentStatus/>
</cp:coreProperties>
</file>